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CLASS TEBETH\"/>
    </mc:Choice>
  </mc:AlternateContent>
  <bookViews>
    <workbookView xWindow="1035" yWindow="1125" windowWidth="15375" windowHeight="7875" tabRatio="610" activeTab="1"/>
  </bookViews>
  <sheets>
    <sheet name="Classif Prog-Admin-Eco" sheetId="1" r:id="rId1"/>
    <sheet name="Classif Fonctionnelle" sheetId="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xlnm.Print_Titles" localSheetId="1">'Classif Fonctionnelle'!$7:$7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C10" i="4" l="1"/>
  <c r="BC9" i="4"/>
  <c r="BC16" i="4"/>
  <c r="AV16" i="4"/>
  <c r="AO17" i="4"/>
  <c r="AO16" i="4"/>
  <c r="AO15" i="4"/>
  <c r="AO13" i="4"/>
  <c r="AO12" i="4"/>
  <c r="AO11" i="4"/>
  <c r="AO10" i="4"/>
  <c r="AO9" i="4"/>
  <c r="AO8" i="4"/>
  <c r="BH114" i="1" l="1"/>
  <c r="AX68" i="1" l="1"/>
  <c r="AL37" i="1" l="1"/>
  <c r="AL36" i="1"/>
  <c r="AS11" i="1" l="1"/>
  <c r="L16" i="4"/>
  <c r="L15" i="4"/>
  <c r="L14" i="4"/>
  <c r="L13" i="4"/>
  <c r="L12" i="4"/>
  <c r="L11" i="4"/>
  <c r="L10" i="4"/>
  <c r="L9" i="4"/>
  <c r="L8" i="4"/>
  <c r="J16" i="4" l="1"/>
  <c r="J15" i="4"/>
  <c r="J14" i="4"/>
  <c r="J13" i="4"/>
  <c r="J12" i="4"/>
  <c r="J11" i="4"/>
  <c r="J10" i="4"/>
  <c r="J9" i="4"/>
  <c r="J8" i="4"/>
  <c r="K11" i="4" l="1"/>
  <c r="I16" i="4"/>
  <c r="I15" i="4"/>
  <c r="K15" i="4"/>
  <c r="K14" i="4"/>
  <c r="I14" i="4"/>
  <c r="K13" i="4"/>
  <c r="I13" i="4"/>
  <c r="K12" i="4"/>
  <c r="I12" i="4"/>
  <c r="K8" i="4"/>
  <c r="K10" i="4"/>
  <c r="I10" i="4"/>
  <c r="I9" i="4"/>
  <c r="I8" i="4"/>
  <c r="H17" i="4"/>
  <c r="H16" i="4"/>
  <c r="H15" i="4"/>
  <c r="H14" i="4"/>
  <c r="H13" i="4"/>
  <c r="H12" i="4"/>
  <c r="H9" i="4"/>
  <c r="H8" i="4"/>
  <c r="G17" i="4"/>
  <c r="G16" i="4"/>
  <c r="G15" i="4"/>
  <c r="G14" i="4"/>
  <c r="G13" i="4"/>
  <c r="G12" i="4"/>
  <c r="G11" i="4"/>
  <c r="G10" i="4"/>
  <c r="G9" i="4"/>
  <c r="G8" i="4"/>
  <c r="H86" i="1"/>
  <c r="G86" i="1"/>
  <c r="G85" i="1"/>
  <c r="E111" i="1"/>
  <c r="D111" i="1"/>
  <c r="C111" i="1"/>
  <c r="G108" i="1"/>
  <c r="H46" i="1"/>
  <c r="C36" i="1"/>
  <c r="F140" i="1"/>
  <c r="J140" i="1" s="1"/>
  <c r="G135" i="1"/>
  <c r="G136" i="1"/>
  <c r="E138" i="1"/>
  <c r="D138" i="1"/>
  <c r="C138" i="1"/>
  <c r="E137" i="1"/>
  <c r="C137" i="1"/>
  <c r="E136" i="1"/>
  <c r="D136" i="1"/>
  <c r="C136" i="1"/>
  <c r="E135" i="1"/>
  <c r="D135" i="1"/>
  <c r="C135" i="1"/>
  <c r="E134" i="1"/>
  <c r="D134" i="1"/>
  <c r="C134" i="1"/>
  <c r="E133" i="1"/>
  <c r="D133" i="1"/>
  <c r="C133" i="1"/>
  <c r="E132" i="1"/>
  <c r="D132" i="1"/>
  <c r="C132" i="1"/>
  <c r="E131" i="1"/>
  <c r="D131" i="1"/>
  <c r="C131" i="1"/>
  <c r="E130" i="1"/>
  <c r="D130" i="1"/>
  <c r="C130" i="1"/>
  <c r="E129" i="1"/>
  <c r="D129" i="1"/>
  <c r="C129" i="1"/>
  <c r="E128" i="1"/>
  <c r="D128" i="1"/>
  <c r="C128" i="1"/>
  <c r="E127" i="1"/>
  <c r="D127" i="1"/>
  <c r="C127" i="1"/>
  <c r="H126" i="1"/>
  <c r="H125" i="1" s="1"/>
  <c r="G126" i="1"/>
  <c r="F139" i="1"/>
  <c r="J139" i="1" s="1"/>
  <c r="E126" i="1"/>
  <c r="D126" i="1"/>
  <c r="C126" i="1"/>
  <c r="D125" i="1" l="1"/>
  <c r="F137" i="1"/>
  <c r="J137" i="1" s="1"/>
  <c r="E125" i="1"/>
  <c r="G125" i="1"/>
  <c r="I125" i="1" s="1"/>
  <c r="F126" i="1"/>
  <c r="I126" i="1"/>
  <c r="F134" i="1"/>
  <c r="J134" i="1" s="1"/>
  <c r="C125" i="1"/>
  <c r="G19" i="4"/>
  <c r="F136" i="1"/>
  <c r="J136" i="1" s="1"/>
  <c r="F135" i="1"/>
  <c r="J135" i="1" s="1"/>
  <c r="J19" i="4"/>
  <c r="I19" i="4"/>
  <c r="F138" i="1"/>
  <c r="J138" i="1" s="1"/>
  <c r="F133" i="1"/>
  <c r="J133" i="1" s="1"/>
  <c r="F132" i="1"/>
  <c r="J132" i="1" s="1"/>
  <c r="F131" i="1"/>
  <c r="J131" i="1" s="1"/>
  <c r="F130" i="1"/>
  <c r="J130" i="1" s="1"/>
  <c r="F129" i="1"/>
  <c r="J129" i="1" s="1"/>
  <c r="F128" i="1"/>
  <c r="J128" i="1" s="1"/>
  <c r="F127" i="1"/>
  <c r="J127" i="1" s="1"/>
  <c r="J126" i="1" l="1"/>
  <c r="F125" i="1"/>
  <c r="J125" i="1" s="1"/>
  <c r="E28" i="1" l="1"/>
  <c r="D27" i="1"/>
  <c r="H10" i="4" s="1"/>
  <c r="E26" i="1"/>
  <c r="D26" i="1"/>
  <c r="C26" i="1"/>
  <c r="H120" i="1"/>
  <c r="H119" i="1"/>
  <c r="H118" i="1"/>
  <c r="H117" i="1" s="1"/>
  <c r="G120" i="1"/>
  <c r="G119" i="1"/>
  <c r="G118" i="1"/>
  <c r="E120" i="1"/>
  <c r="E119" i="1"/>
  <c r="E118" i="1"/>
  <c r="E117" i="1" s="1"/>
  <c r="D120" i="1"/>
  <c r="D119" i="1"/>
  <c r="D118" i="1"/>
  <c r="D117" i="1" s="1"/>
  <c r="C120" i="1"/>
  <c r="C119" i="1"/>
  <c r="C118" i="1"/>
  <c r="H116" i="1"/>
  <c r="H115" i="1"/>
  <c r="H113" i="1"/>
  <c r="H112" i="1" s="1"/>
  <c r="G116" i="1"/>
  <c r="G115" i="1"/>
  <c r="G113" i="1"/>
  <c r="E116" i="1"/>
  <c r="E114" i="1"/>
  <c r="E115" i="1" s="1"/>
  <c r="E113" i="1"/>
  <c r="D116" i="1"/>
  <c r="D115" i="1"/>
  <c r="D113" i="1"/>
  <c r="D112" i="1" s="1"/>
  <c r="C116" i="1"/>
  <c r="C115" i="1"/>
  <c r="C114" i="1"/>
  <c r="C113" i="1"/>
  <c r="H110" i="1"/>
  <c r="H109" i="1"/>
  <c r="H108" i="1"/>
  <c r="H107" i="1" s="1"/>
  <c r="G110" i="1"/>
  <c r="G109" i="1"/>
  <c r="E110" i="1"/>
  <c r="E109" i="1"/>
  <c r="E108" i="1"/>
  <c r="D110" i="1"/>
  <c r="D109" i="1"/>
  <c r="D108" i="1"/>
  <c r="D107" i="1" s="1"/>
  <c r="C110" i="1"/>
  <c r="C109" i="1"/>
  <c r="C108" i="1"/>
  <c r="C107" i="1" s="1"/>
  <c r="H106" i="1"/>
  <c r="H105" i="1"/>
  <c r="H104" i="1"/>
  <c r="H103" i="1" s="1"/>
  <c r="G106" i="1"/>
  <c r="G105" i="1"/>
  <c r="G104" i="1"/>
  <c r="E106" i="1"/>
  <c r="E105" i="1"/>
  <c r="E103" i="1" s="1"/>
  <c r="E104" i="1"/>
  <c r="D106" i="1"/>
  <c r="D105" i="1"/>
  <c r="D104" i="1"/>
  <c r="D103" i="1" s="1"/>
  <c r="C106" i="1"/>
  <c r="C105" i="1"/>
  <c r="C104" i="1"/>
  <c r="H102" i="1"/>
  <c r="K9" i="4" s="1"/>
  <c r="H100" i="1"/>
  <c r="H99" i="1" s="1"/>
  <c r="G101" i="1"/>
  <c r="G100" i="1"/>
  <c r="G99" i="1" s="1"/>
  <c r="E101" i="1"/>
  <c r="E99" i="1" s="1"/>
  <c r="E100" i="1"/>
  <c r="D101" i="1"/>
  <c r="D100" i="1"/>
  <c r="C101" i="1"/>
  <c r="C100" i="1"/>
  <c r="H95" i="1"/>
  <c r="H94" i="1" s="1"/>
  <c r="G97" i="1"/>
  <c r="G96" i="1"/>
  <c r="G95" i="1"/>
  <c r="G94" i="1" s="1"/>
  <c r="E97" i="1"/>
  <c r="E96" i="1"/>
  <c r="E95" i="1"/>
  <c r="D97" i="1"/>
  <c r="D96" i="1"/>
  <c r="D95" i="1"/>
  <c r="C97" i="1"/>
  <c r="C96" i="1"/>
  <c r="C95" i="1"/>
  <c r="H93" i="1"/>
  <c r="G93" i="1"/>
  <c r="E93" i="1"/>
  <c r="D93" i="1"/>
  <c r="C93" i="1"/>
  <c r="H91" i="1"/>
  <c r="G91" i="1"/>
  <c r="E91" i="1"/>
  <c r="D91" i="1"/>
  <c r="C91" i="1"/>
  <c r="H90" i="1"/>
  <c r="G90" i="1"/>
  <c r="E90" i="1"/>
  <c r="D90" i="1"/>
  <c r="C90" i="1"/>
  <c r="H89" i="1"/>
  <c r="G89" i="1"/>
  <c r="E89" i="1"/>
  <c r="D89" i="1"/>
  <c r="C89" i="1"/>
  <c r="H88" i="1"/>
  <c r="H87" i="1" s="1"/>
  <c r="G88" i="1"/>
  <c r="E88" i="1"/>
  <c r="D88" i="1"/>
  <c r="C88" i="1"/>
  <c r="G84" i="1"/>
  <c r="E86" i="1"/>
  <c r="D86" i="1"/>
  <c r="C86" i="1"/>
  <c r="H85" i="1"/>
  <c r="H84" i="1" s="1"/>
  <c r="E85" i="1"/>
  <c r="E84" i="1" s="1"/>
  <c r="D85" i="1"/>
  <c r="C85" i="1"/>
  <c r="H83" i="1"/>
  <c r="G83" i="1"/>
  <c r="E83" i="1"/>
  <c r="D83" i="1"/>
  <c r="C83" i="1"/>
  <c r="H82" i="1"/>
  <c r="G82" i="1"/>
  <c r="H81" i="1"/>
  <c r="H80" i="1" s="1"/>
  <c r="G81" i="1"/>
  <c r="E82" i="1"/>
  <c r="D82" i="1"/>
  <c r="C82" i="1"/>
  <c r="E81" i="1"/>
  <c r="D81" i="1"/>
  <c r="C81" i="1"/>
  <c r="C80" i="1" s="1"/>
  <c r="H79" i="1"/>
  <c r="G79" i="1"/>
  <c r="E79" i="1"/>
  <c r="D79" i="1"/>
  <c r="C79" i="1"/>
  <c r="H78" i="1"/>
  <c r="G78" i="1"/>
  <c r="E78" i="1"/>
  <c r="D78" i="1"/>
  <c r="C78" i="1"/>
  <c r="H77" i="1"/>
  <c r="G77" i="1"/>
  <c r="E77" i="1"/>
  <c r="D77" i="1"/>
  <c r="C77" i="1"/>
  <c r="H76" i="1"/>
  <c r="G76" i="1"/>
  <c r="E76" i="1"/>
  <c r="D76" i="1"/>
  <c r="C76" i="1"/>
  <c r="H75" i="1"/>
  <c r="H74" i="1" s="1"/>
  <c r="G75" i="1"/>
  <c r="E75" i="1"/>
  <c r="D75" i="1"/>
  <c r="C75" i="1"/>
  <c r="D67" i="1"/>
  <c r="C69" i="1"/>
  <c r="F69" i="1" s="1"/>
  <c r="D69" i="1"/>
  <c r="E69" i="1"/>
  <c r="H69" i="1"/>
  <c r="I69" i="1" s="1"/>
  <c r="N69" i="1"/>
  <c r="S69" i="1" s="1"/>
  <c r="R69" i="1"/>
  <c r="W69" i="1"/>
  <c r="AA69" i="1"/>
  <c r="AF69" i="1"/>
  <c r="AK69" i="1" s="1"/>
  <c r="AJ69" i="1"/>
  <c r="AO69" i="1"/>
  <c r="AT69" i="1" s="1"/>
  <c r="AS69" i="1"/>
  <c r="AX69" i="1"/>
  <c r="BB69" i="1"/>
  <c r="BG69" i="1"/>
  <c r="BK69" i="1"/>
  <c r="G73" i="1"/>
  <c r="H72" i="1"/>
  <c r="G72" i="1"/>
  <c r="E72" i="1"/>
  <c r="D72" i="1"/>
  <c r="C72" i="1"/>
  <c r="H71" i="1"/>
  <c r="G71" i="1"/>
  <c r="E71" i="1"/>
  <c r="D71" i="1"/>
  <c r="C71" i="1"/>
  <c r="H70" i="1"/>
  <c r="G70" i="1"/>
  <c r="E70" i="1"/>
  <c r="D70" i="1"/>
  <c r="C70" i="1"/>
  <c r="H68" i="1"/>
  <c r="H67" i="1" s="1"/>
  <c r="G68" i="1"/>
  <c r="E68" i="1"/>
  <c r="E67" i="1" s="1"/>
  <c r="D68" i="1"/>
  <c r="C68" i="1"/>
  <c r="H66" i="1"/>
  <c r="H65" i="1"/>
  <c r="G65" i="1"/>
  <c r="E65" i="1"/>
  <c r="D65" i="1"/>
  <c r="C65" i="1"/>
  <c r="H64" i="1"/>
  <c r="G64" i="1"/>
  <c r="E64" i="1"/>
  <c r="D64" i="1"/>
  <c r="C64" i="1"/>
  <c r="H63" i="1"/>
  <c r="G63" i="1"/>
  <c r="E63" i="1"/>
  <c r="D63" i="1"/>
  <c r="D62" i="1" s="1"/>
  <c r="C63" i="1"/>
  <c r="H61" i="1"/>
  <c r="G61" i="1"/>
  <c r="E61" i="1"/>
  <c r="D61" i="1"/>
  <c r="C61" i="1"/>
  <c r="H60" i="1"/>
  <c r="G60" i="1"/>
  <c r="E60" i="1"/>
  <c r="D60" i="1"/>
  <c r="C60" i="1"/>
  <c r="H59" i="1"/>
  <c r="G59" i="1"/>
  <c r="E59" i="1"/>
  <c r="D59" i="1"/>
  <c r="C59" i="1"/>
  <c r="AB69" i="1" l="1"/>
  <c r="C74" i="1"/>
  <c r="G80" i="1"/>
  <c r="BC69" i="1"/>
  <c r="D74" i="1"/>
  <c r="E94" i="1"/>
  <c r="C99" i="1"/>
  <c r="C67" i="1"/>
  <c r="E74" i="1"/>
  <c r="C84" i="1"/>
  <c r="C87" i="1"/>
  <c r="E107" i="1"/>
  <c r="G74" i="1"/>
  <c r="D80" i="1"/>
  <c r="D84" i="1"/>
  <c r="D87" i="1"/>
  <c r="C94" i="1"/>
  <c r="D99" i="1"/>
  <c r="C103" i="1"/>
  <c r="C112" i="1"/>
  <c r="E112" i="1"/>
  <c r="C117" i="1"/>
  <c r="E80" i="1"/>
  <c r="E87" i="1"/>
  <c r="G103" i="1"/>
  <c r="G117" i="1"/>
  <c r="G67" i="1"/>
  <c r="G87" i="1"/>
  <c r="G107" i="1"/>
  <c r="G112" i="1"/>
  <c r="C62" i="1"/>
  <c r="H19" i="4"/>
  <c r="BL69" i="1"/>
  <c r="K19" i="4"/>
  <c r="D94" i="1"/>
  <c r="J69" i="1"/>
  <c r="G62" i="1"/>
  <c r="H62" i="1"/>
  <c r="E62" i="1"/>
  <c r="L19" i="4" l="1"/>
  <c r="H58" i="1"/>
  <c r="H57" i="1" s="1"/>
  <c r="G58" i="1"/>
  <c r="G57" i="1" s="1"/>
  <c r="E58" i="1"/>
  <c r="E57" i="1" s="1"/>
  <c r="D58" i="1"/>
  <c r="D57" i="1" s="1"/>
  <c r="C58" i="1"/>
  <c r="C57" i="1" s="1"/>
  <c r="H56" i="1"/>
  <c r="G56" i="1"/>
  <c r="E56" i="1"/>
  <c r="D56" i="1"/>
  <c r="C56" i="1"/>
  <c r="H55" i="1"/>
  <c r="G55" i="1"/>
  <c r="E55" i="1"/>
  <c r="D55" i="1"/>
  <c r="C55" i="1"/>
  <c r="H54" i="1"/>
  <c r="G54" i="1"/>
  <c r="E54" i="1"/>
  <c r="D54" i="1"/>
  <c r="C54" i="1"/>
  <c r="H53" i="1"/>
  <c r="G53" i="1"/>
  <c r="E53" i="1"/>
  <c r="D53" i="1"/>
  <c r="C53" i="1"/>
  <c r="M17" i="4" l="1"/>
  <c r="M9" i="4"/>
  <c r="M12" i="4"/>
  <c r="M14" i="4"/>
  <c r="M10" i="4"/>
  <c r="M16" i="4"/>
  <c r="M11" i="4"/>
  <c r="M13" i="4"/>
  <c r="M15" i="4"/>
  <c r="M8" i="4"/>
  <c r="G52" i="1"/>
  <c r="C52" i="1"/>
  <c r="D52" i="1"/>
  <c r="E52" i="1"/>
  <c r="H52" i="1"/>
  <c r="H50" i="1"/>
  <c r="G50" i="1"/>
  <c r="E50" i="1"/>
  <c r="D50" i="1"/>
  <c r="C50" i="1"/>
  <c r="H49" i="1"/>
  <c r="G49" i="1"/>
  <c r="E49" i="1"/>
  <c r="D49" i="1"/>
  <c r="C49" i="1"/>
  <c r="H51" i="1"/>
  <c r="G51" i="1"/>
  <c r="E51" i="1"/>
  <c r="D51" i="1"/>
  <c r="C51" i="1"/>
  <c r="C46" i="1"/>
  <c r="H47" i="1"/>
  <c r="G47" i="1"/>
  <c r="E47" i="1"/>
  <c r="D47" i="1"/>
  <c r="C47" i="1"/>
  <c r="G46" i="1"/>
  <c r="E46" i="1"/>
  <c r="D46" i="1"/>
  <c r="H45" i="1"/>
  <c r="H44" i="1" s="1"/>
  <c r="G45" i="1"/>
  <c r="E45" i="1"/>
  <c r="D45" i="1"/>
  <c r="C45" i="1"/>
  <c r="H43" i="1"/>
  <c r="G43" i="1"/>
  <c r="E43" i="1"/>
  <c r="D43" i="1"/>
  <c r="C43" i="1"/>
  <c r="H42" i="1"/>
  <c r="G42" i="1"/>
  <c r="C42" i="1"/>
  <c r="E42" i="1"/>
  <c r="D42" i="1"/>
  <c r="H41" i="1"/>
  <c r="G41" i="1"/>
  <c r="E41" i="1"/>
  <c r="D41" i="1"/>
  <c r="C41" i="1"/>
  <c r="D48" i="1" l="1"/>
  <c r="H48" i="1"/>
  <c r="M19" i="4"/>
  <c r="E40" i="1"/>
  <c r="G44" i="1"/>
  <c r="C48" i="1"/>
  <c r="H40" i="1"/>
  <c r="G40" i="1"/>
  <c r="I40" i="1" s="1"/>
  <c r="D44" i="1"/>
  <c r="D40" i="1"/>
  <c r="E48" i="1"/>
  <c r="C40" i="1"/>
  <c r="F40" i="1" s="1"/>
  <c r="E44" i="1"/>
  <c r="G48" i="1"/>
  <c r="C44" i="1"/>
  <c r="H39" i="1"/>
  <c r="G39" i="1"/>
  <c r="E39" i="1"/>
  <c r="D39" i="1"/>
  <c r="C39" i="1"/>
  <c r="H38" i="1"/>
  <c r="G38" i="1"/>
  <c r="E38" i="1"/>
  <c r="D38" i="1"/>
  <c r="C38" i="1"/>
  <c r="H37" i="1"/>
  <c r="G37" i="1"/>
  <c r="E37" i="1"/>
  <c r="D37" i="1"/>
  <c r="C37" i="1"/>
  <c r="H36" i="1"/>
  <c r="G36" i="1"/>
  <c r="E36" i="1"/>
  <c r="D36" i="1"/>
  <c r="H34" i="1"/>
  <c r="G34" i="1"/>
  <c r="E34" i="1"/>
  <c r="D34" i="1"/>
  <c r="C34" i="1"/>
  <c r="H33" i="1"/>
  <c r="G33" i="1"/>
  <c r="E33" i="1"/>
  <c r="D33" i="1"/>
  <c r="C33" i="1"/>
  <c r="H32" i="1"/>
  <c r="G32" i="1"/>
  <c r="E32" i="1"/>
  <c r="D32" i="1"/>
  <c r="C32" i="1"/>
  <c r="H31" i="1"/>
  <c r="G31" i="1"/>
  <c r="E31" i="1"/>
  <c r="D31" i="1"/>
  <c r="C31" i="1"/>
  <c r="H30" i="1"/>
  <c r="G30" i="1"/>
  <c r="E30" i="1"/>
  <c r="D30" i="1"/>
  <c r="C30" i="1"/>
  <c r="H25" i="1"/>
  <c r="G25" i="1"/>
  <c r="E25" i="1"/>
  <c r="D25" i="1"/>
  <c r="C25" i="1"/>
  <c r="H24" i="1"/>
  <c r="G24" i="1"/>
  <c r="E24" i="1"/>
  <c r="D24" i="1"/>
  <c r="C24" i="1"/>
  <c r="H22" i="1"/>
  <c r="H23" i="1"/>
  <c r="G23" i="1"/>
  <c r="E23" i="1"/>
  <c r="D23" i="1"/>
  <c r="C23" i="1"/>
  <c r="G22" i="1"/>
  <c r="E22" i="1"/>
  <c r="D22" i="1"/>
  <c r="C22" i="1"/>
  <c r="H21" i="1"/>
  <c r="G21" i="1"/>
  <c r="E21" i="1"/>
  <c r="D21" i="1"/>
  <c r="C21" i="1"/>
  <c r="H19" i="1"/>
  <c r="G19" i="1"/>
  <c r="E19" i="1"/>
  <c r="D19" i="1"/>
  <c r="C19" i="1"/>
  <c r="H18" i="1"/>
  <c r="G18" i="1"/>
  <c r="E18" i="1"/>
  <c r="D18" i="1"/>
  <c r="C18" i="1"/>
  <c r="I26" i="1"/>
  <c r="I27" i="1"/>
  <c r="I28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H17" i="1"/>
  <c r="G17" i="1"/>
  <c r="F26" i="1"/>
  <c r="J26" i="1" s="1"/>
  <c r="F27" i="1"/>
  <c r="F28" i="1"/>
  <c r="J28" i="1" s="1"/>
  <c r="F41" i="1"/>
  <c r="F42" i="1"/>
  <c r="F43" i="1"/>
  <c r="F45" i="1"/>
  <c r="F46" i="1"/>
  <c r="F47" i="1"/>
  <c r="F48" i="1"/>
  <c r="F49" i="1"/>
  <c r="F50" i="1"/>
  <c r="F51" i="1"/>
  <c r="F52" i="1"/>
  <c r="F53" i="1"/>
  <c r="J53" i="1" s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J67" i="1" s="1"/>
  <c r="F68" i="1"/>
  <c r="J68" i="1" s="1"/>
  <c r="F70" i="1"/>
  <c r="J70" i="1" s="1"/>
  <c r="F71" i="1"/>
  <c r="F72" i="1"/>
  <c r="J72" i="1" s="1"/>
  <c r="F73" i="1"/>
  <c r="F74" i="1"/>
  <c r="F75" i="1"/>
  <c r="F76" i="1"/>
  <c r="F77" i="1"/>
  <c r="F78" i="1"/>
  <c r="F79" i="1"/>
  <c r="F80" i="1"/>
  <c r="F81" i="1"/>
  <c r="F82" i="1"/>
  <c r="F83" i="1"/>
  <c r="J83" i="1" s="1"/>
  <c r="F84" i="1"/>
  <c r="F85" i="1"/>
  <c r="J85" i="1" s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J98" i="1" s="1"/>
  <c r="F99" i="1"/>
  <c r="J99" i="1" s="1"/>
  <c r="F100" i="1"/>
  <c r="J100" i="1" s="1"/>
  <c r="F101" i="1"/>
  <c r="J101" i="1" s="1"/>
  <c r="F102" i="1"/>
  <c r="J102" i="1" s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J116" i="1" s="1"/>
  <c r="F117" i="1"/>
  <c r="J117" i="1" s="1"/>
  <c r="F118" i="1"/>
  <c r="J118" i="1" s="1"/>
  <c r="F119" i="1"/>
  <c r="F120" i="1"/>
  <c r="F121" i="1"/>
  <c r="J121" i="1" s="1"/>
  <c r="F122" i="1"/>
  <c r="E17" i="1"/>
  <c r="D17" i="1"/>
  <c r="C17" i="1"/>
  <c r="C16" i="1" s="1"/>
  <c r="G15" i="1"/>
  <c r="I15" i="1" s="1"/>
  <c r="E15" i="1"/>
  <c r="D15" i="1"/>
  <c r="C15" i="1"/>
  <c r="G14" i="1"/>
  <c r="I14" i="1" s="1"/>
  <c r="E14" i="1"/>
  <c r="D14" i="1"/>
  <c r="C14" i="1"/>
  <c r="H13" i="1"/>
  <c r="H10" i="1" s="1"/>
  <c r="G13" i="1"/>
  <c r="E13" i="1"/>
  <c r="D13" i="1"/>
  <c r="C13" i="1"/>
  <c r="G11" i="1"/>
  <c r="I11" i="1" s="1"/>
  <c r="G12" i="1"/>
  <c r="I12" i="1" s="1"/>
  <c r="E12" i="1"/>
  <c r="D12" i="1"/>
  <c r="C12" i="1"/>
  <c r="E11" i="1"/>
  <c r="D11" i="1"/>
  <c r="C11" i="1"/>
  <c r="H9" i="1"/>
  <c r="H8" i="1"/>
  <c r="G9" i="1"/>
  <c r="G8" i="1"/>
  <c r="E9" i="1"/>
  <c r="D9" i="1"/>
  <c r="C9" i="1"/>
  <c r="E8" i="1"/>
  <c r="E7" i="1" s="1"/>
  <c r="D8" i="1"/>
  <c r="J27" i="1" l="1"/>
  <c r="J111" i="1"/>
  <c r="J103" i="1"/>
  <c r="J71" i="1"/>
  <c r="D16" i="1"/>
  <c r="J86" i="1"/>
  <c r="J84" i="1"/>
  <c r="J82" i="1"/>
  <c r="J49" i="1"/>
  <c r="G20" i="1"/>
  <c r="J45" i="1"/>
  <c r="F44" i="1"/>
  <c r="J92" i="1"/>
  <c r="G7" i="1"/>
  <c r="I17" i="1"/>
  <c r="J112" i="1"/>
  <c r="J120" i="1"/>
  <c r="J119" i="1"/>
  <c r="J115" i="1"/>
  <c r="J114" i="1"/>
  <c r="J113" i="1"/>
  <c r="J110" i="1"/>
  <c r="J106" i="1"/>
  <c r="J105" i="1"/>
  <c r="J104" i="1"/>
  <c r="J96" i="1"/>
  <c r="J94" i="1"/>
  <c r="J97" i="1"/>
  <c r="J95" i="1"/>
  <c r="J87" i="1"/>
  <c r="J90" i="1"/>
  <c r="J89" i="1"/>
  <c r="J88" i="1"/>
  <c r="J80" i="1"/>
  <c r="J81" i="1"/>
  <c r="J79" i="1"/>
  <c r="J78" i="1"/>
  <c r="J91" i="1"/>
  <c r="J74" i="1"/>
  <c r="H16" i="1"/>
  <c r="F9" i="1"/>
  <c r="J75" i="1"/>
  <c r="J107" i="1"/>
  <c r="J109" i="1"/>
  <c r="J93" i="1"/>
  <c r="J77" i="1"/>
  <c r="D10" i="1"/>
  <c r="D7" i="1"/>
  <c r="J108" i="1"/>
  <c r="D29" i="1"/>
  <c r="J44" i="1"/>
  <c r="J66" i="1"/>
  <c r="J76" i="1"/>
  <c r="J43" i="1"/>
  <c r="H7" i="1"/>
  <c r="J58" i="1"/>
  <c r="D35" i="1"/>
  <c r="J57" i="1"/>
  <c r="J73" i="1"/>
  <c r="J56" i="1"/>
  <c r="J40" i="1"/>
  <c r="J62" i="1"/>
  <c r="J65" i="1"/>
  <c r="J64" i="1"/>
  <c r="J63" i="1"/>
  <c r="J61" i="1"/>
  <c r="J60" i="1"/>
  <c r="J59" i="1"/>
  <c r="J52" i="1"/>
  <c r="J55" i="1"/>
  <c r="J54" i="1"/>
  <c r="C10" i="1"/>
  <c r="D20" i="1"/>
  <c r="E35" i="1"/>
  <c r="E16" i="1"/>
  <c r="F16" i="1" s="1"/>
  <c r="E20" i="1"/>
  <c r="C35" i="1"/>
  <c r="G35" i="1"/>
  <c r="E10" i="1"/>
  <c r="E29" i="1"/>
  <c r="F11" i="1"/>
  <c r="J11" i="1" s="1"/>
  <c r="G29" i="1"/>
  <c r="I9" i="1"/>
  <c r="J9" i="1" s="1"/>
  <c r="J46" i="1"/>
  <c r="F12" i="1"/>
  <c r="J12" i="1" s="1"/>
  <c r="C29" i="1"/>
  <c r="H35" i="1"/>
  <c r="J48" i="1"/>
  <c r="J50" i="1"/>
  <c r="J51" i="1"/>
  <c r="J47" i="1"/>
  <c r="J42" i="1"/>
  <c r="J41" i="1"/>
  <c r="G16" i="1"/>
  <c r="I16" i="1" s="1"/>
  <c r="I36" i="1"/>
  <c r="G10" i="1"/>
  <c r="I10" i="1" s="1"/>
  <c r="F21" i="1"/>
  <c r="I30" i="1"/>
  <c r="F17" i="1"/>
  <c r="C20" i="1"/>
  <c r="I32" i="1"/>
  <c r="H29" i="1"/>
  <c r="H20" i="1" s="1"/>
  <c r="I39" i="1"/>
  <c r="F39" i="1"/>
  <c r="I38" i="1"/>
  <c r="F38" i="1"/>
  <c r="I37" i="1"/>
  <c r="F37" i="1"/>
  <c r="F36" i="1"/>
  <c r="I34" i="1"/>
  <c r="F34" i="1"/>
  <c r="I33" i="1"/>
  <c r="F33" i="1"/>
  <c r="F32" i="1"/>
  <c r="I31" i="1"/>
  <c r="F31" i="1"/>
  <c r="F30" i="1"/>
  <c r="I25" i="1"/>
  <c r="F25" i="1"/>
  <c r="I24" i="1"/>
  <c r="F24" i="1"/>
  <c r="I22" i="1"/>
  <c r="I23" i="1"/>
  <c r="F23" i="1"/>
  <c r="F22" i="1"/>
  <c r="I21" i="1"/>
  <c r="I19" i="1"/>
  <c r="F19" i="1"/>
  <c r="I18" i="1"/>
  <c r="F18" i="1"/>
  <c r="F15" i="1"/>
  <c r="J15" i="1" s="1"/>
  <c r="F14" i="1"/>
  <c r="J14" i="1" s="1"/>
  <c r="I13" i="1"/>
  <c r="F13" i="1"/>
  <c r="I35" i="1" l="1"/>
  <c r="J17" i="1"/>
  <c r="F29" i="1"/>
  <c r="I7" i="1"/>
  <c r="J24" i="1"/>
  <c r="F20" i="1"/>
  <c r="E123" i="1"/>
  <c r="E142" i="1" s="1"/>
  <c r="G123" i="1"/>
  <c r="D123" i="1"/>
  <c r="D142" i="1" s="1"/>
  <c r="H123" i="1"/>
  <c r="H142" i="1" s="1"/>
  <c r="F35" i="1"/>
  <c r="J35" i="1" s="1"/>
  <c r="J39" i="1"/>
  <c r="F10" i="1"/>
  <c r="J10" i="1" s="1"/>
  <c r="J18" i="1"/>
  <c r="J36" i="1"/>
  <c r="J32" i="1"/>
  <c r="I29" i="1"/>
  <c r="J29" i="1" s="1"/>
  <c r="J22" i="1"/>
  <c r="J30" i="1"/>
  <c r="I20" i="1"/>
  <c r="J20" i="1" s="1"/>
  <c r="J19" i="1"/>
  <c r="J16" i="1"/>
  <c r="J21" i="1"/>
  <c r="J34" i="1"/>
  <c r="J38" i="1"/>
  <c r="J37" i="1"/>
  <c r="J33" i="1"/>
  <c r="J31" i="1"/>
  <c r="J25" i="1"/>
  <c r="J23" i="1"/>
  <c r="J13" i="1"/>
  <c r="G142" i="1" l="1"/>
  <c r="I123" i="1"/>
  <c r="C8" i="1"/>
  <c r="I142" i="1" l="1"/>
  <c r="F8" i="1"/>
  <c r="C7" i="1"/>
  <c r="C123" i="1" s="1"/>
  <c r="S16" i="4"/>
  <c r="S10" i="4"/>
  <c r="S9" i="4"/>
  <c r="S8" i="4"/>
  <c r="R17" i="4"/>
  <c r="R16" i="4"/>
  <c r="R15" i="4"/>
  <c r="R14" i="4"/>
  <c r="R13" i="4"/>
  <c r="R12" i="4"/>
  <c r="R11" i="4"/>
  <c r="R10" i="4"/>
  <c r="R9" i="4"/>
  <c r="R8" i="4"/>
  <c r="Q17" i="4"/>
  <c r="Q16" i="4"/>
  <c r="Q15" i="4"/>
  <c r="Q14" i="4"/>
  <c r="Q13" i="4"/>
  <c r="Q12" i="4"/>
  <c r="Q11" i="4"/>
  <c r="Q10" i="4"/>
  <c r="Q9" i="4"/>
  <c r="Q8" i="4"/>
  <c r="P17" i="4"/>
  <c r="P16" i="4"/>
  <c r="P15" i="4"/>
  <c r="P14" i="4"/>
  <c r="P13" i="4"/>
  <c r="P12" i="4"/>
  <c r="P11" i="4"/>
  <c r="P10" i="4"/>
  <c r="P9" i="4"/>
  <c r="P8" i="4"/>
  <c r="O14" i="4"/>
  <c r="O16" i="4"/>
  <c r="O17" i="4"/>
  <c r="O15" i="4"/>
  <c r="O13" i="4"/>
  <c r="O12" i="4"/>
  <c r="O11" i="4"/>
  <c r="O10" i="4"/>
  <c r="O9" i="4"/>
  <c r="N17" i="4"/>
  <c r="N16" i="4"/>
  <c r="N15" i="4"/>
  <c r="N14" i="4"/>
  <c r="N13" i="4"/>
  <c r="N12" i="4"/>
  <c r="N11" i="4"/>
  <c r="N9" i="4"/>
  <c r="Q89" i="1"/>
  <c r="M21" i="1"/>
  <c r="Q102" i="1"/>
  <c r="P66" i="1"/>
  <c r="M28" i="1"/>
  <c r="L27" i="1"/>
  <c r="M26" i="1"/>
  <c r="L26" i="1"/>
  <c r="Q116" i="1"/>
  <c r="O116" i="1"/>
  <c r="Q115" i="1"/>
  <c r="O115" i="1"/>
  <c r="Q91" i="1"/>
  <c r="P91" i="1"/>
  <c r="O91" i="1"/>
  <c r="F123" i="1" l="1"/>
  <c r="C142" i="1"/>
  <c r="F7" i="1"/>
  <c r="J7" i="1" s="1"/>
  <c r="J8" i="1"/>
  <c r="Q86" i="1"/>
  <c r="P86" i="1"/>
  <c r="O86" i="1"/>
  <c r="O85" i="1"/>
  <c r="M86" i="1"/>
  <c r="M85" i="1"/>
  <c r="L86" i="1"/>
  <c r="L85" i="1"/>
  <c r="K86" i="1"/>
  <c r="K85" i="1"/>
  <c r="L59" i="1"/>
  <c r="K59" i="1"/>
  <c r="Q60" i="1"/>
  <c r="M61" i="1"/>
  <c r="M60" i="1"/>
  <c r="L61" i="1"/>
  <c r="L60" i="1"/>
  <c r="K61" i="1"/>
  <c r="K60" i="1"/>
  <c r="O60" i="1"/>
  <c r="O59" i="1"/>
  <c r="M59" i="1"/>
  <c r="M58" i="1"/>
  <c r="L58" i="1"/>
  <c r="K58" i="1"/>
  <c r="Q56" i="1"/>
  <c r="O56" i="1"/>
  <c r="M56" i="1"/>
  <c r="L56" i="1"/>
  <c r="K56" i="1"/>
  <c r="M55" i="1"/>
  <c r="L55" i="1"/>
  <c r="K55" i="1"/>
  <c r="Q54" i="1"/>
  <c r="P54" i="1"/>
  <c r="O54" i="1"/>
  <c r="M54" i="1"/>
  <c r="L54" i="1"/>
  <c r="K54" i="1"/>
  <c r="M53" i="1"/>
  <c r="L53" i="1"/>
  <c r="K53" i="1"/>
  <c r="Q50" i="1"/>
  <c r="P50" i="1"/>
  <c r="O50" i="1"/>
  <c r="M50" i="1"/>
  <c r="L50" i="1"/>
  <c r="K50" i="1"/>
  <c r="Q49" i="1"/>
  <c r="P49" i="1"/>
  <c r="O49" i="1"/>
  <c r="M49" i="1"/>
  <c r="L49" i="1"/>
  <c r="K49" i="1"/>
  <c r="K51" i="1"/>
  <c r="O51" i="1"/>
  <c r="P51" i="1"/>
  <c r="Q51" i="1"/>
  <c r="M51" i="1"/>
  <c r="L51" i="1"/>
  <c r="L47" i="1"/>
  <c r="K47" i="1"/>
  <c r="O47" i="1"/>
  <c r="M46" i="1"/>
  <c r="L46" i="1"/>
  <c r="K46" i="1"/>
  <c r="O45" i="1"/>
  <c r="M45" i="1"/>
  <c r="L45" i="1"/>
  <c r="K45" i="1"/>
  <c r="M43" i="1"/>
  <c r="L43" i="1"/>
  <c r="K43" i="1"/>
  <c r="O42" i="1"/>
  <c r="M42" i="1"/>
  <c r="L42" i="1"/>
  <c r="K42" i="1"/>
  <c r="O41" i="1"/>
  <c r="M41" i="1"/>
  <c r="L41" i="1"/>
  <c r="K41" i="1"/>
  <c r="O39" i="1"/>
  <c r="L39" i="1"/>
  <c r="P38" i="1"/>
  <c r="Q38" i="1"/>
  <c r="O38" i="1"/>
  <c r="M38" i="1"/>
  <c r="L38" i="1"/>
  <c r="K38" i="1"/>
  <c r="Q37" i="1"/>
  <c r="P37" i="1"/>
  <c r="O37" i="1"/>
  <c r="M37" i="1"/>
  <c r="L37" i="1"/>
  <c r="K37" i="1"/>
  <c r="O36" i="1"/>
  <c r="M36" i="1"/>
  <c r="L36" i="1"/>
  <c r="K36" i="1"/>
  <c r="M34" i="1"/>
  <c r="L34" i="1"/>
  <c r="K34" i="1"/>
  <c r="O33" i="1"/>
  <c r="M33" i="1"/>
  <c r="O32" i="1"/>
  <c r="M32" i="1"/>
  <c r="L32" i="1"/>
  <c r="K32" i="1"/>
  <c r="F142" i="1" l="1"/>
  <c r="J123" i="1"/>
  <c r="J142" i="1" s="1"/>
  <c r="O31" i="1"/>
  <c r="M31" i="1"/>
  <c r="L31" i="1"/>
  <c r="K31" i="1"/>
  <c r="O30" i="1"/>
  <c r="M30" i="1"/>
  <c r="L30" i="1"/>
  <c r="K30" i="1"/>
  <c r="O25" i="1"/>
  <c r="M25" i="1"/>
  <c r="L25" i="1"/>
  <c r="K25" i="1"/>
  <c r="M24" i="1"/>
  <c r="L24" i="1"/>
  <c r="K24" i="1"/>
  <c r="O24" i="1"/>
  <c r="M23" i="1"/>
  <c r="L23" i="1"/>
  <c r="K23" i="1"/>
  <c r="O22" i="1"/>
  <c r="M22" i="1"/>
  <c r="L22" i="1"/>
  <c r="K22" i="1"/>
  <c r="L21" i="1"/>
  <c r="K21" i="1"/>
  <c r="O19" i="1"/>
  <c r="M19" i="1"/>
  <c r="L19" i="1"/>
  <c r="K19" i="1"/>
  <c r="M18" i="1"/>
  <c r="L18" i="1"/>
  <c r="K18" i="1"/>
  <c r="O17" i="1"/>
  <c r="M17" i="1"/>
  <c r="L17" i="1"/>
  <c r="K17" i="1"/>
  <c r="M15" i="1"/>
  <c r="L15" i="1"/>
  <c r="K15" i="1"/>
  <c r="O14" i="1"/>
  <c r="M14" i="1"/>
  <c r="O13" i="1"/>
  <c r="M13" i="1"/>
  <c r="L13" i="1"/>
  <c r="K13" i="1"/>
  <c r="L12" i="1"/>
  <c r="K12" i="1"/>
  <c r="M11" i="1"/>
  <c r="L11" i="1"/>
  <c r="K11" i="1"/>
  <c r="O9" i="1"/>
  <c r="M9" i="1"/>
  <c r="L9" i="1"/>
  <c r="K9" i="1"/>
  <c r="M8" i="1"/>
  <c r="L8" i="1"/>
  <c r="K8" i="1"/>
  <c r="AX135" i="1" l="1"/>
  <c r="AM131" i="1"/>
  <c r="AM130" i="1"/>
  <c r="AM129" i="1"/>
  <c r="AM128" i="1"/>
  <c r="AM127" i="1"/>
  <c r="AM126" i="1"/>
  <c r="AO140" i="1"/>
  <c r="AO139" i="1"/>
  <c r="AN135" i="1"/>
  <c r="AM135" i="1"/>
  <c r="AL135" i="1"/>
  <c r="AN130" i="1"/>
  <c r="AL130" i="1"/>
  <c r="AL133" i="1"/>
  <c r="AM133" i="1"/>
  <c r="AN133" i="1"/>
  <c r="AN132" i="1"/>
  <c r="AM132" i="1"/>
  <c r="AL131" i="1"/>
  <c r="AL127" i="1"/>
  <c r="AP126" i="1"/>
  <c r="AN126" i="1"/>
  <c r="AL126" i="1"/>
  <c r="AM97" i="1"/>
  <c r="AN98" i="1"/>
  <c r="AN28" i="1"/>
  <c r="AN26" i="1"/>
  <c r="AM26" i="1"/>
  <c r="AL26" i="1"/>
  <c r="AN121" i="1"/>
  <c r="AP120" i="1"/>
  <c r="AP119" i="1"/>
  <c r="AP118" i="1"/>
  <c r="AN120" i="1"/>
  <c r="AN118" i="1"/>
  <c r="AN119" i="1"/>
  <c r="AM120" i="1"/>
  <c r="AM119" i="1"/>
  <c r="AM118" i="1"/>
  <c r="AL120" i="1"/>
  <c r="AL119" i="1"/>
  <c r="AL118" i="1"/>
  <c r="AR115" i="1"/>
  <c r="AR114" i="1"/>
  <c r="AQ115" i="1"/>
  <c r="AQ114" i="1"/>
  <c r="AP116" i="1"/>
  <c r="AP115" i="1"/>
  <c r="AP114" i="1"/>
  <c r="AP113" i="1"/>
  <c r="AN116" i="1"/>
  <c r="AN114" i="1"/>
  <c r="AM116" i="1"/>
  <c r="AM115" i="1"/>
  <c r="AM114" i="1"/>
  <c r="AM113" i="1"/>
  <c r="AL116" i="1"/>
  <c r="AL115" i="1"/>
  <c r="AL114" i="1"/>
  <c r="AL113" i="1"/>
  <c r="AR109" i="1"/>
  <c r="AR111" i="1"/>
  <c r="AQ111" i="1"/>
  <c r="AN111" i="1"/>
  <c r="AN110" i="1"/>
  <c r="AN109" i="1"/>
  <c r="AN108" i="1"/>
  <c r="AM111" i="1"/>
  <c r="AM110" i="1"/>
  <c r="AM109" i="1"/>
  <c r="AM108" i="1"/>
  <c r="AL111" i="1"/>
  <c r="AL110" i="1"/>
  <c r="AL109" i="1"/>
  <c r="AL108" i="1"/>
  <c r="AP105" i="1"/>
  <c r="AN106" i="1"/>
  <c r="AN105" i="1"/>
  <c r="AN104" i="1"/>
  <c r="AM106" i="1"/>
  <c r="AM105" i="1"/>
  <c r="AM104" i="1"/>
  <c r="AL106" i="1"/>
  <c r="AL105" i="1"/>
  <c r="AL104" i="1"/>
  <c r="AP100" i="1"/>
  <c r="AN101" i="1"/>
  <c r="AN100" i="1"/>
  <c r="AM101" i="1"/>
  <c r="AM100" i="1"/>
  <c r="AL101" i="1"/>
  <c r="AL100" i="1"/>
  <c r="AP96" i="1"/>
  <c r="AN97" i="1"/>
  <c r="AN96" i="1"/>
  <c r="AN95" i="1"/>
  <c r="AM96" i="1"/>
  <c r="AM95" i="1"/>
  <c r="AL97" i="1"/>
  <c r="AL96" i="1"/>
  <c r="AL95" i="1"/>
  <c r="AR93" i="1"/>
  <c r="AR92" i="1"/>
  <c r="AR91" i="1"/>
  <c r="AR89" i="1"/>
  <c r="AQ92" i="1"/>
  <c r="AQ89" i="1"/>
  <c r="AP93" i="1"/>
  <c r="AP92" i="1"/>
  <c r="AP91" i="1"/>
  <c r="AP89" i="1"/>
  <c r="AP88" i="1"/>
  <c r="AN92" i="1"/>
  <c r="AN91" i="1"/>
  <c r="AN89" i="1"/>
  <c r="AN88" i="1"/>
  <c r="AM93" i="1"/>
  <c r="AM91" i="1"/>
  <c r="AM92" i="1"/>
  <c r="AM89" i="1"/>
  <c r="AM88" i="1"/>
  <c r="AL93" i="1"/>
  <c r="AL91" i="1"/>
  <c r="AL92" i="1"/>
  <c r="AL89" i="1"/>
  <c r="AL88" i="1"/>
  <c r="AP82" i="1"/>
  <c r="AP83" i="1"/>
  <c r="AN83" i="1"/>
  <c r="AN82" i="1"/>
  <c r="AM83" i="1"/>
  <c r="AM82" i="1"/>
  <c r="AM81" i="1"/>
  <c r="AL83" i="1"/>
  <c r="AL82" i="1"/>
  <c r="AL81" i="1"/>
  <c r="AR73" i="1"/>
  <c r="AP71" i="1"/>
  <c r="AP64" i="1"/>
  <c r="AN65" i="1"/>
  <c r="AR60" i="1"/>
  <c r="AQ60" i="1"/>
  <c r="AP60" i="1"/>
  <c r="AP59" i="1"/>
  <c r="AN61" i="1"/>
  <c r="AN60" i="1"/>
  <c r="AN59" i="1"/>
  <c r="AN58" i="1"/>
  <c r="AM61" i="1"/>
  <c r="AM60" i="1"/>
  <c r="AM59" i="1"/>
  <c r="AM58" i="1"/>
  <c r="AL61" i="1"/>
  <c r="AL60" i="1"/>
  <c r="AL59" i="1"/>
  <c r="AL58" i="1"/>
  <c r="AP54" i="1"/>
  <c r="AN56" i="1"/>
  <c r="AN54" i="1"/>
  <c r="AN53" i="1"/>
  <c r="AM56" i="1"/>
  <c r="AM55" i="1"/>
  <c r="AM53" i="1"/>
  <c r="AL56" i="1"/>
  <c r="AL55" i="1"/>
  <c r="AL54" i="1"/>
  <c r="AL53" i="1"/>
  <c r="AR50" i="1"/>
  <c r="AR51" i="1"/>
  <c r="AQ51" i="1"/>
  <c r="AP50" i="1"/>
  <c r="AP49" i="1"/>
  <c r="AP51" i="1"/>
  <c r="AN50" i="1"/>
  <c r="AN49" i="1"/>
  <c r="AN51" i="1"/>
  <c r="AM50" i="1"/>
  <c r="AM49" i="1"/>
  <c r="AM51" i="1"/>
  <c r="AL50" i="1"/>
  <c r="AL49" i="1"/>
  <c r="AL51" i="1"/>
  <c r="AP47" i="1"/>
  <c r="AP45" i="1"/>
  <c r="AN45" i="1"/>
  <c r="AM47" i="1"/>
  <c r="AM46" i="1"/>
  <c r="AM45" i="1"/>
  <c r="AL47" i="1"/>
  <c r="AL46" i="1"/>
  <c r="AL45" i="1"/>
  <c r="AP42" i="1"/>
  <c r="AP41" i="1"/>
  <c r="AN42" i="1"/>
  <c r="AM43" i="1"/>
  <c r="AM42" i="1"/>
  <c r="AM41" i="1"/>
  <c r="AL43" i="1"/>
  <c r="AL42" i="1"/>
  <c r="AL41" i="1"/>
  <c r="AR38" i="1"/>
  <c r="AR37" i="1"/>
  <c r="AR39" i="1"/>
  <c r="AQ38" i="1"/>
  <c r="AQ37" i="1"/>
  <c r="AP39" i="1"/>
  <c r="AP38" i="1"/>
  <c r="AP37" i="1"/>
  <c r="AP36" i="1"/>
  <c r="AN39" i="1"/>
  <c r="AN38" i="1"/>
  <c r="AN37" i="1"/>
  <c r="AN36" i="1"/>
  <c r="AM39" i="1"/>
  <c r="AM38" i="1"/>
  <c r="AM37" i="1"/>
  <c r="AM36" i="1"/>
  <c r="AL39" i="1"/>
  <c r="AL38" i="1"/>
  <c r="AP33" i="1"/>
  <c r="AP31" i="1"/>
  <c r="AN33" i="1"/>
  <c r="AN32" i="1"/>
  <c r="AN31" i="1"/>
  <c r="AM34" i="1"/>
  <c r="AM31" i="1"/>
  <c r="AM30" i="1"/>
  <c r="AP24" i="1" l="1"/>
  <c r="AP23" i="1"/>
  <c r="AP22" i="1"/>
  <c r="AP21" i="1"/>
  <c r="AN23" i="1"/>
  <c r="AN22" i="1"/>
  <c r="AM24" i="1"/>
  <c r="AM23" i="1"/>
  <c r="AM22" i="1"/>
  <c r="AM21" i="1"/>
  <c r="AP19" i="1"/>
  <c r="AP17" i="1"/>
  <c r="AM19" i="1"/>
  <c r="AM18" i="1"/>
  <c r="AM17" i="1"/>
  <c r="AL19" i="1"/>
  <c r="AL18" i="1"/>
  <c r="AL17" i="1"/>
  <c r="AP14" i="1"/>
  <c r="AP13" i="1"/>
  <c r="AN15" i="1"/>
  <c r="AN14" i="1"/>
  <c r="AN13" i="1"/>
  <c r="AM15" i="1"/>
  <c r="AM13" i="1"/>
  <c r="AM12" i="1"/>
  <c r="AM11" i="1"/>
  <c r="AL15" i="1"/>
  <c r="AL14" i="1"/>
  <c r="AO14" i="1" s="1"/>
  <c r="AL13" i="1"/>
  <c r="AL12" i="1"/>
  <c r="AL11" i="1"/>
  <c r="AP9" i="1"/>
  <c r="AM9" i="1"/>
  <c r="AY30" i="1" l="1"/>
  <c r="AY115" i="1"/>
  <c r="BA13" i="4" l="1"/>
  <c r="BA12" i="4"/>
  <c r="AZ13" i="4"/>
  <c r="AZ12" i="4"/>
  <c r="AY13" i="4"/>
  <c r="AY12" i="4"/>
  <c r="AX13" i="4"/>
  <c r="AX12" i="4"/>
  <c r="AW13" i="4"/>
  <c r="AW12" i="4"/>
  <c r="Y17" i="4"/>
  <c r="Y16" i="4"/>
  <c r="Y15" i="4"/>
  <c r="Y14" i="4"/>
  <c r="Y13" i="4"/>
  <c r="Y12" i="4"/>
  <c r="Y11" i="4"/>
  <c r="Y10" i="4"/>
  <c r="Y9" i="4"/>
  <c r="Y8" i="4"/>
  <c r="X17" i="4"/>
  <c r="X16" i="4"/>
  <c r="X15" i="4"/>
  <c r="X14" i="4"/>
  <c r="X13" i="4"/>
  <c r="X12" i="4"/>
  <c r="X11" i="4"/>
  <c r="X10" i="4"/>
  <c r="X9" i="4"/>
  <c r="X8" i="4"/>
  <c r="W17" i="4"/>
  <c r="W16" i="4"/>
  <c r="W15" i="4"/>
  <c r="W14" i="4"/>
  <c r="W13" i="4"/>
  <c r="W12" i="4"/>
  <c r="W11" i="4"/>
  <c r="W10" i="4"/>
  <c r="W9" i="4"/>
  <c r="W8" i="4"/>
  <c r="V17" i="4"/>
  <c r="V16" i="4"/>
  <c r="V15" i="4"/>
  <c r="V14" i="4"/>
  <c r="V13" i="4"/>
  <c r="V12" i="4"/>
  <c r="V11" i="4"/>
  <c r="V10" i="4"/>
  <c r="V9" i="4"/>
  <c r="V8" i="4"/>
  <c r="U17" i="4"/>
  <c r="U16" i="4"/>
  <c r="U15" i="4"/>
  <c r="U14" i="4"/>
  <c r="U13" i="4"/>
  <c r="U12" i="4"/>
  <c r="U11" i="4"/>
  <c r="U10" i="4"/>
  <c r="U9" i="4"/>
  <c r="U8" i="4"/>
  <c r="Y54" i="1"/>
  <c r="Z50" i="1"/>
  <c r="Z49" i="1"/>
  <c r="Z51" i="1"/>
  <c r="Z22" i="1" l="1"/>
  <c r="Y22" i="1"/>
  <c r="X49" i="1"/>
  <c r="V19" i="1"/>
  <c r="V37" i="1" l="1"/>
  <c r="U42" i="1"/>
  <c r="T97" i="1"/>
  <c r="W140" i="1"/>
  <c r="V138" i="1"/>
  <c r="U138" i="1"/>
  <c r="T138" i="1"/>
  <c r="V137" i="1"/>
  <c r="Z136" i="1"/>
  <c r="Y136" i="1"/>
  <c r="X136" i="1"/>
  <c r="V136" i="1"/>
  <c r="U136" i="1"/>
  <c r="T136" i="1"/>
  <c r="V135" i="1"/>
  <c r="U135" i="1"/>
  <c r="T135" i="1"/>
  <c r="V134" i="1"/>
  <c r="U134" i="1"/>
  <c r="T134" i="1"/>
  <c r="V133" i="1"/>
  <c r="U133" i="1"/>
  <c r="T133" i="1"/>
  <c r="V132" i="1"/>
  <c r="U132" i="1"/>
  <c r="T132" i="1"/>
  <c r="V131" i="1"/>
  <c r="U131" i="1"/>
  <c r="T131" i="1"/>
  <c r="V130" i="1"/>
  <c r="U130" i="1"/>
  <c r="T130" i="1"/>
  <c r="V129" i="1"/>
  <c r="U129" i="1"/>
  <c r="T129" i="1"/>
  <c r="V128" i="1"/>
  <c r="U128" i="1"/>
  <c r="T128" i="1"/>
  <c r="V127" i="1"/>
  <c r="U127" i="1"/>
  <c r="T127" i="1"/>
  <c r="X126" i="1"/>
  <c r="V126" i="1"/>
  <c r="U126" i="1"/>
  <c r="T126" i="1"/>
  <c r="Z102" i="1"/>
  <c r="V28" i="1"/>
  <c r="U27" i="1"/>
  <c r="V26" i="1"/>
  <c r="U26" i="1"/>
  <c r="T26" i="1"/>
  <c r="Z119" i="1"/>
  <c r="Y119" i="1"/>
  <c r="X120" i="1"/>
  <c r="X119" i="1"/>
  <c r="X118" i="1"/>
  <c r="V120" i="1"/>
  <c r="V119" i="1"/>
  <c r="U120" i="1"/>
  <c r="U119" i="1"/>
  <c r="U118" i="1"/>
  <c r="T120" i="1"/>
  <c r="T119" i="1"/>
  <c r="T118" i="1"/>
  <c r="Z115" i="1"/>
  <c r="Z114" i="1"/>
  <c r="Y115" i="1"/>
  <c r="Y114" i="1"/>
  <c r="X116" i="1"/>
  <c r="X115" i="1"/>
  <c r="X114" i="1"/>
  <c r="X113" i="1"/>
  <c r="V116" i="1"/>
  <c r="V114" i="1"/>
  <c r="U116" i="1"/>
  <c r="U115" i="1"/>
  <c r="U114" i="1"/>
  <c r="U113" i="1"/>
  <c r="T116" i="1"/>
  <c r="T115" i="1"/>
  <c r="T114" i="1"/>
  <c r="T113" i="1"/>
  <c r="Y111" i="1"/>
  <c r="Z111" i="1"/>
  <c r="V111" i="1"/>
  <c r="V110" i="1"/>
  <c r="V109" i="1"/>
  <c r="V108" i="1"/>
  <c r="U111" i="1"/>
  <c r="U110" i="1"/>
  <c r="U109" i="1"/>
  <c r="U108" i="1"/>
  <c r="T110" i="1"/>
  <c r="T109" i="1"/>
  <c r="T108" i="1"/>
  <c r="Z106" i="1"/>
  <c r="Z105" i="1"/>
  <c r="Y105" i="1"/>
  <c r="X105" i="1"/>
  <c r="V106" i="1"/>
  <c r="V105" i="1"/>
  <c r="V104" i="1"/>
  <c r="U106" i="1"/>
  <c r="U105" i="1"/>
  <c r="U104" i="1"/>
  <c r="T106" i="1"/>
  <c r="T105" i="1"/>
  <c r="T104" i="1"/>
  <c r="X100" i="1"/>
  <c r="V101" i="1"/>
  <c r="V100" i="1"/>
  <c r="U101" i="1"/>
  <c r="U100" i="1"/>
  <c r="T101" i="1"/>
  <c r="T100" i="1"/>
  <c r="X97" i="1"/>
  <c r="X96" i="1"/>
  <c r="V97" i="1"/>
  <c r="V96" i="1"/>
  <c r="V95" i="1"/>
  <c r="U97" i="1"/>
  <c r="U96" i="1"/>
  <c r="U95" i="1"/>
  <c r="T96" i="1"/>
  <c r="T95" i="1"/>
  <c r="Z93" i="1"/>
  <c r="Z92" i="1"/>
  <c r="Z91" i="1"/>
  <c r="Z89" i="1"/>
  <c r="Y92" i="1"/>
  <c r="Y91" i="1"/>
  <c r="Y89" i="1"/>
  <c r="X93" i="1"/>
  <c r="X92" i="1"/>
  <c r="X91" i="1"/>
  <c r="X89" i="1"/>
  <c r="X88" i="1"/>
  <c r="V93" i="1"/>
  <c r="V92" i="1"/>
  <c r="V91" i="1"/>
  <c r="V89" i="1"/>
  <c r="V88" i="1"/>
  <c r="U93" i="1"/>
  <c r="U92" i="1"/>
  <c r="U91" i="1"/>
  <c r="U89" i="1"/>
  <c r="U88" i="1"/>
  <c r="T93" i="1"/>
  <c r="T92" i="1"/>
  <c r="T91" i="1"/>
  <c r="T89" i="1"/>
  <c r="T88" i="1"/>
  <c r="X83" i="1"/>
  <c r="V83" i="1"/>
  <c r="V82" i="1"/>
  <c r="U83" i="1"/>
  <c r="U82" i="1"/>
  <c r="U81" i="1"/>
  <c r="T83" i="1"/>
  <c r="T82" i="1"/>
  <c r="T81" i="1"/>
  <c r="Z73" i="1"/>
  <c r="Y73" i="1"/>
  <c r="X73" i="1"/>
  <c r="X71" i="1"/>
  <c r="V71" i="1"/>
  <c r="V68" i="1"/>
  <c r="U73" i="1"/>
  <c r="U71" i="1"/>
  <c r="U68" i="1"/>
  <c r="T73" i="1"/>
  <c r="T71" i="1"/>
  <c r="T68" i="1"/>
  <c r="X64" i="1"/>
  <c r="V65" i="1"/>
  <c r="V64" i="1"/>
  <c r="V63" i="1"/>
  <c r="U65" i="1"/>
  <c r="U64" i="1"/>
  <c r="U63" i="1"/>
  <c r="T65" i="1"/>
  <c r="T64" i="1"/>
  <c r="T63" i="1"/>
  <c r="Z59" i="1"/>
  <c r="Z60" i="1"/>
  <c r="Y60" i="1"/>
  <c r="X60" i="1"/>
  <c r="X59" i="1"/>
  <c r="V61" i="1"/>
  <c r="V60" i="1"/>
  <c r="V59" i="1"/>
  <c r="V58" i="1"/>
  <c r="U61" i="1"/>
  <c r="U60" i="1"/>
  <c r="U59" i="1"/>
  <c r="U58" i="1"/>
  <c r="T61" i="1"/>
  <c r="T60" i="1"/>
  <c r="T59" i="1"/>
  <c r="T58" i="1"/>
  <c r="X56" i="1"/>
  <c r="Z54" i="1"/>
  <c r="X54" i="1"/>
  <c r="X53" i="1"/>
  <c r="V56" i="1"/>
  <c r="V55" i="1"/>
  <c r="V54" i="1"/>
  <c r="V53" i="1"/>
  <c r="U56" i="1"/>
  <c r="U55" i="1"/>
  <c r="U54" i="1"/>
  <c r="U53" i="1"/>
  <c r="T56" i="1"/>
  <c r="T55" i="1"/>
  <c r="T54" i="1"/>
  <c r="T53" i="1"/>
  <c r="V80" i="1" l="1"/>
  <c r="V67" i="1"/>
  <c r="V99" i="1"/>
  <c r="V87" i="1"/>
  <c r="V103" i="1"/>
  <c r="V112" i="1"/>
  <c r="V117" i="1"/>
  <c r="V52" i="1"/>
  <c r="V57" i="1"/>
  <c r="V94" i="1"/>
  <c r="V107" i="1"/>
  <c r="V62" i="1"/>
  <c r="Y51" i="1"/>
  <c r="Y49" i="1"/>
  <c r="X50" i="1"/>
  <c r="X51" i="1"/>
  <c r="V50" i="1"/>
  <c r="V49" i="1"/>
  <c r="V51" i="1"/>
  <c r="U50" i="1"/>
  <c r="U49" i="1"/>
  <c r="U51" i="1"/>
  <c r="T49" i="1"/>
  <c r="T50" i="1"/>
  <c r="T51" i="1"/>
  <c r="Y47" i="1"/>
  <c r="X47" i="1"/>
  <c r="X45" i="1"/>
  <c r="V45" i="1"/>
  <c r="V44" i="1" s="1"/>
  <c r="U47" i="1"/>
  <c r="U46" i="1"/>
  <c r="U45" i="1"/>
  <c r="T47" i="1"/>
  <c r="T46" i="1"/>
  <c r="T45" i="1"/>
  <c r="Y42" i="1"/>
  <c r="X42" i="1"/>
  <c r="X41" i="1"/>
  <c r="V42" i="1"/>
  <c r="V40" i="1" s="1"/>
  <c r="U43" i="1"/>
  <c r="U41" i="1"/>
  <c r="T43" i="1"/>
  <c r="T42" i="1"/>
  <c r="T41" i="1"/>
  <c r="Z38" i="1"/>
  <c r="Z37" i="1"/>
  <c r="Y39" i="1"/>
  <c r="Y38" i="1"/>
  <c r="Y37" i="1"/>
  <c r="X39" i="1"/>
  <c r="X38" i="1"/>
  <c r="X37" i="1"/>
  <c r="X36" i="1"/>
  <c r="V36" i="1"/>
  <c r="V35" i="1" s="1"/>
  <c r="U39" i="1"/>
  <c r="U38" i="1"/>
  <c r="U37" i="1"/>
  <c r="U36" i="1"/>
  <c r="T39" i="1"/>
  <c r="T38" i="1"/>
  <c r="T37" i="1"/>
  <c r="T36" i="1"/>
  <c r="V48" i="1" l="1"/>
  <c r="X33" i="1"/>
  <c r="X32" i="1"/>
  <c r="X31" i="1"/>
  <c r="X30" i="1"/>
  <c r="V33" i="1"/>
  <c r="V32" i="1"/>
  <c r="V31" i="1"/>
  <c r="U34" i="1"/>
  <c r="U32" i="1"/>
  <c r="U31" i="1"/>
  <c r="U30" i="1"/>
  <c r="T33" i="1"/>
  <c r="T34" i="1"/>
  <c r="T32" i="1"/>
  <c r="T31" i="1"/>
  <c r="T30" i="1"/>
  <c r="X22" i="1"/>
  <c r="X21" i="1"/>
  <c r="V25" i="1"/>
  <c r="V23" i="1"/>
  <c r="V22" i="1"/>
  <c r="U25" i="1"/>
  <c r="U24" i="1"/>
  <c r="U23" i="1"/>
  <c r="U22" i="1"/>
  <c r="U21" i="1"/>
  <c r="T25" i="1"/>
  <c r="T24" i="1"/>
  <c r="T23" i="1"/>
  <c r="T22" i="1"/>
  <c r="T21" i="1"/>
  <c r="X19" i="1"/>
  <c r="X17" i="1"/>
  <c r="V18" i="1"/>
  <c r="V16" i="1" s="1"/>
  <c r="U19" i="1"/>
  <c r="U18" i="1"/>
  <c r="U17" i="1"/>
  <c r="T19" i="1"/>
  <c r="T18" i="1"/>
  <c r="T17" i="1"/>
  <c r="X14" i="1"/>
  <c r="X13" i="1"/>
  <c r="V15" i="1"/>
  <c r="V14" i="1"/>
  <c r="V13" i="1"/>
  <c r="U15" i="1"/>
  <c r="U13" i="1"/>
  <c r="U12" i="1"/>
  <c r="U11" i="1"/>
  <c r="T15" i="1"/>
  <c r="T13" i="1"/>
  <c r="T12" i="1"/>
  <c r="T11" i="1"/>
  <c r="V29" i="1" l="1"/>
  <c r="V10" i="1"/>
  <c r="V20" i="1"/>
  <c r="Y9" i="1"/>
  <c r="X9" i="1"/>
  <c r="V9" i="1"/>
  <c r="V8" i="1"/>
  <c r="U9" i="1"/>
  <c r="U8" i="1"/>
  <c r="T9" i="1"/>
  <c r="T8" i="1"/>
  <c r="BK140" i="1"/>
  <c r="BL140" i="1" s="1"/>
  <c r="BK139" i="1"/>
  <c r="BL139" i="1" s="1"/>
  <c r="BK138" i="1"/>
  <c r="BG138" i="1"/>
  <c r="BK137" i="1"/>
  <c r="BG137" i="1"/>
  <c r="BK136" i="1"/>
  <c r="BG136" i="1"/>
  <c r="BK135" i="1"/>
  <c r="BG135" i="1"/>
  <c r="BK134" i="1"/>
  <c r="BG134" i="1"/>
  <c r="BK133" i="1"/>
  <c r="BG133" i="1"/>
  <c r="BK132" i="1"/>
  <c r="BG132" i="1"/>
  <c r="BK131" i="1"/>
  <c r="BG131" i="1"/>
  <c r="BK130" i="1"/>
  <c r="BG130" i="1"/>
  <c r="BK129" i="1"/>
  <c r="BG129" i="1"/>
  <c r="BK128" i="1"/>
  <c r="BG128" i="1"/>
  <c r="BK127" i="1"/>
  <c r="BG127" i="1"/>
  <c r="BK126" i="1"/>
  <c r="BG126" i="1"/>
  <c r="BJ125" i="1"/>
  <c r="BI125" i="1"/>
  <c r="BH125" i="1"/>
  <c r="BF125" i="1"/>
  <c r="BE125" i="1"/>
  <c r="BD125" i="1"/>
  <c r="BK121" i="1"/>
  <c r="BG121" i="1"/>
  <c r="BK120" i="1"/>
  <c r="BG120" i="1"/>
  <c r="BK119" i="1"/>
  <c r="BG119" i="1"/>
  <c r="BK118" i="1"/>
  <c r="BG118" i="1"/>
  <c r="BJ117" i="1"/>
  <c r="BI117" i="1"/>
  <c r="BH117" i="1"/>
  <c r="BF117" i="1"/>
  <c r="BE117" i="1"/>
  <c r="BD117" i="1"/>
  <c r="BK116" i="1"/>
  <c r="BG116" i="1"/>
  <c r="BK115" i="1"/>
  <c r="BG115" i="1"/>
  <c r="BJ112" i="1"/>
  <c r="BG114" i="1"/>
  <c r="BH112" i="1" s="1"/>
  <c r="BK113" i="1"/>
  <c r="BG113" i="1"/>
  <c r="BF112" i="1"/>
  <c r="BE112" i="1"/>
  <c r="BD112" i="1"/>
  <c r="BK111" i="1"/>
  <c r="BG111" i="1"/>
  <c r="BK110" i="1"/>
  <c r="BG110" i="1"/>
  <c r="BK109" i="1"/>
  <c r="BG109" i="1"/>
  <c r="BK108" i="1"/>
  <c r="BG108" i="1"/>
  <c r="BJ107" i="1"/>
  <c r="BI107" i="1"/>
  <c r="BH107" i="1"/>
  <c r="BF107" i="1"/>
  <c r="BE107" i="1"/>
  <c r="BD107" i="1"/>
  <c r="BK106" i="1"/>
  <c r="BG106" i="1"/>
  <c r="BK105" i="1"/>
  <c r="BG105" i="1"/>
  <c r="BK104" i="1"/>
  <c r="BG104" i="1"/>
  <c r="BJ103" i="1"/>
  <c r="BI103" i="1"/>
  <c r="BH103" i="1"/>
  <c r="AZ17" i="4" s="1"/>
  <c r="BF103" i="1"/>
  <c r="AY17" i="4" s="1"/>
  <c r="BE103" i="1"/>
  <c r="AX17" i="4" s="1"/>
  <c r="BD103" i="1"/>
  <c r="AW17" i="4" s="1"/>
  <c r="BK102" i="1"/>
  <c r="BG102" i="1"/>
  <c r="BK101" i="1"/>
  <c r="BG101" i="1"/>
  <c r="BK100" i="1"/>
  <c r="BG100" i="1"/>
  <c r="BJ99" i="1"/>
  <c r="BA9" i="4" s="1"/>
  <c r="BI99" i="1"/>
  <c r="BH99" i="1"/>
  <c r="BF99" i="1"/>
  <c r="AY9" i="4" s="1"/>
  <c r="BE99" i="1"/>
  <c r="AX9" i="4" s="1"/>
  <c r="BD99" i="1"/>
  <c r="AW9" i="4" s="1"/>
  <c r="BK98" i="1"/>
  <c r="BG98" i="1"/>
  <c r="BK97" i="1"/>
  <c r="BG97" i="1"/>
  <c r="BK96" i="1"/>
  <c r="BG96" i="1"/>
  <c r="BK95" i="1"/>
  <c r="BG95" i="1"/>
  <c r="BJ94" i="1"/>
  <c r="BI94" i="1"/>
  <c r="BF94" i="1"/>
  <c r="BE94" i="1"/>
  <c r="BD94" i="1"/>
  <c r="BK93" i="1"/>
  <c r="BG93" i="1"/>
  <c r="BK92" i="1"/>
  <c r="BG92" i="1"/>
  <c r="BK91" i="1"/>
  <c r="BG91" i="1"/>
  <c r="BK90" i="1"/>
  <c r="BG90" i="1"/>
  <c r="BK89" i="1"/>
  <c r="BG89" i="1"/>
  <c r="BK88" i="1"/>
  <c r="BG88" i="1"/>
  <c r="BJ87" i="1"/>
  <c r="BI87" i="1"/>
  <c r="BH87" i="1"/>
  <c r="BF87" i="1"/>
  <c r="BE87" i="1"/>
  <c r="BD87" i="1"/>
  <c r="BK86" i="1"/>
  <c r="BG86" i="1"/>
  <c r="BK85" i="1"/>
  <c r="BG85" i="1"/>
  <c r="BK84" i="1"/>
  <c r="BG84" i="1"/>
  <c r="BK83" i="1"/>
  <c r="BG83" i="1"/>
  <c r="BK82" i="1"/>
  <c r="BG82" i="1"/>
  <c r="BK81" i="1"/>
  <c r="BG81" i="1"/>
  <c r="BJ80" i="1"/>
  <c r="BI80" i="1"/>
  <c r="BH80" i="1"/>
  <c r="BF80" i="1"/>
  <c r="BE80" i="1"/>
  <c r="BD80" i="1"/>
  <c r="BK79" i="1"/>
  <c r="BG79" i="1"/>
  <c r="BK78" i="1"/>
  <c r="BG78" i="1"/>
  <c r="BK77" i="1"/>
  <c r="BG77" i="1"/>
  <c r="BK76" i="1"/>
  <c r="BG76" i="1"/>
  <c r="BK75" i="1"/>
  <c r="BG75" i="1"/>
  <c r="BJ74" i="1"/>
  <c r="BI74" i="1"/>
  <c r="BH74" i="1"/>
  <c r="BF74" i="1"/>
  <c r="BE74" i="1"/>
  <c r="BD74" i="1"/>
  <c r="BK73" i="1"/>
  <c r="BH67" i="1"/>
  <c r="BG73" i="1"/>
  <c r="BK71" i="1"/>
  <c r="BG71" i="1"/>
  <c r="BK70" i="1"/>
  <c r="BG70" i="1"/>
  <c r="BK68" i="1"/>
  <c r="BG68" i="1"/>
  <c r="BJ67" i="1"/>
  <c r="BI67" i="1"/>
  <c r="BF67" i="1"/>
  <c r="BE67" i="1"/>
  <c r="BD67" i="1"/>
  <c r="BK66" i="1"/>
  <c r="BG66" i="1"/>
  <c r="BK65" i="1"/>
  <c r="BG65" i="1"/>
  <c r="BK64" i="1"/>
  <c r="BG64" i="1"/>
  <c r="BK63" i="1"/>
  <c r="BG63" i="1"/>
  <c r="BJ62" i="1"/>
  <c r="BI62" i="1"/>
  <c r="BH62" i="1"/>
  <c r="BF62" i="1"/>
  <c r="BE62" i="1"/>
  <c r="BD62" i="1"/>
  <c r="BK61" i="1"/>
  <c r="BG61" i="1"/>
  <c r="BK60" i="1"/>
  <c r="BG60" i="1"/>
  <c r="BK59" i="1"/>
  <c r="BG59" i="1"/>
  <c r="BK58" i="1"/>
  <c r="BG58" i="1"/>
  <c r="BJ57" i="1"/>
  <c r="BI57" i="1"/>
  <c r="BH57" i="1"/>
  <c r="BF57" i="1"/>
  <c r="BE57" i="1"/>
  <c r="BD57" i="1"/>
  <c r="BK56" i="1"/>
  <c r="BG56" i="1"/>
  <c r="BK55" i="1"/>
  <c r="BG55" i="1"/>
  <c r="BK54" i="1"/>
  <c r="BG54" i="1"/>
  <c r="BK53" i="1"/>
  <c r="BG53" i="1"/>
  <c r="BJ52" i="1"/>
  <c r="BI52" i="1"/>
  <c r="BH52" i="1"/>
  <c r="BF52" i="1"/>
  <c r="BE52" i="1"/>
  <c r="BD52" i="1"/>
  <c r="BK51" i="1"/>
  <c r="BG51" i="1"/>
  <c r="BG50" i="1"/>
  <c r="BK49" i="1"/>
  <c r="BG49" i="1"/>
  <c r="BJ48" i="1"/>
  <c r="BA14" i="4" s="1"/>
  <c r="BI48" i="1"/>
  <c r="BF48" i="1"/>
  <c r="AY14" i="4" s="1"/>
  <c r="BE48" i="1"/>
  <c r="AX14" i="4" s="1"/>
  <c r="BD48" i="1"/>
  <c r="BK47" i="1"/>
  <c r="BG47" i="1"/>
  <c r="BK46" i="1"/>
  <c r="BG46" i="1"/>
  <c r="BK45" i="1"/>
  <c r="BG45" i="1"/>
  <c r="BJ44" i="1"/>
  <c r="BI44" i="1"/>
  <c r="BH44" i="1"/>
  <c r="BF44" i="1"/>
  <c r="BE44" i="1"/>
  <c r="BD44" i="1"/>
  <c r="BK43" i="1"/>
  <c r="BG43" i="1"/>
  <c r="BK42" i="1"/>
  <c r="BG42" i="1"/>
  <c r="BK41" i="1"/>
  <c r="BG41" i="1"/>
  <c r="BJ40" i="1"/>
  <c r="BI40" i="1"/>
  <c r="BH40" i="1"/>
  <c r="BF40" i="1"/>
  <c r="BE40" i="1"/>
  <c r="BD40" i="1"/>
  <c r="BK39" i="1"/>
  <c r="BG39" i="1"/>
  <c r="BK38" i="1"/>
  <c r="BG38" i="1"/>
  <c r="BK37" i="1"/>
  <c r="BG37" i="1"/>
  <c r="BK36" i="1"/>
  <c r="BG36" i="1"/>
  <c r="BJ35" i="1"/>
  <c r="BI35" i="1"/>
  <c r="BH35" i="1"/>
  <c r="BF35" i="1"/>
  <c r="BE35" i="1"/>
  <c r="BD35" i="1"/>
  <c r="BK34" i="1"/>
  <c r="BG34" i="1"/>
  <c r="BK33" i="1"/>
  <c r="BG33" i="1"/>
  <c r="BK32" i="1"/>
  <c r="BG32" i="1"/>
  <c r="BK31" i="1"/>
  <c r="BG31" i="1"/>
  <c r="BK30" i="1"/>
  <c r="BG30" i="1"/>
  <c r="BJ29" i="1"/>
  <c r="BI29" i="1"/>
  <c r="BH29" i="1"/>
  <c r="BF29" i="1"/>
  <c r="BE29" i="1"/>
  <c r="BD29" i="1"/>
  <c r="BK28" i="1"/>
  <c r="BG28" i="1"/>
  <c r="BK27" i="1"/>
  <c r="BG27" i="1"/>
  <c r="BK26" i="1"/>
  <c r="BG26" i="1"/>
  <c r="BK25" i="1"/>
  <c r="BG25" i="1"/>
  <c r="BK24" i="1"/>
  <c r="BG24" i="1"/>
  <c r="BK23" i="1"/>
  <c r="BG23" i="1"/>
  <c r="BK22" i="1"/>
  <c r="BG22" i="1"/>
  <c r="BH20" i="1"/>
  <c r="BG21" i="1"/>
  <c r="BJ20" i="1"/>
  <c r="BI20" i="1"/>
  <c r="BF20" i="1"/>
  <c r="BE20" i="1"/>
  <c r="BD20" i="1"/>
  <c r="BK19" i="1"/>
  <c r="BG19" i="1"/>
  <c r="BK18" i="1"/>
  <c r="BG18" i="1"/>
  <c r="BK17" i="1"/>
  <c r="BG17" i="1"/>
  <c r="BJ16" i="1"/>
  <c r="BI16" i="1"/>
  <c r="BH16" i="1"/>
  <c r="BF16" i="1"/>
  <c r="BE16" i="1"/>
  <c r="BD16" i="1"/>
  <c r="BK15" i="1"/>
  <c r="BG15" i="1"/>
  <c r="BK14" i="1"/>
  <c r="BG14" i="1"/>
  <c r="BK13" i="1"/>
  <c r="BG13" i="1"/>
  <c r="BK12" i="1"/>
  <c r="BG12" i="1"/>
  <c r="BK11" i="1"/>
  <c r="BG11" i="1"/>
  <c r="BJ10" i="1"/>
  <c r="BI10" i="1"/>
  <c r="BH10" i="1"/>
  <c r="BF10" i="1"/>
  <c r="BE10" i="1"/>
  <c r="BD10" i="1"/>
  <c r="BK9" i="1"/>
  <c r="BG9" i="1"/>
  <c r="BK8" i="1"/>
  <c r="BG8" i="1"/>
  <c r="BJ7" i="1"/>
  <c r="BI7" i="1"/>
  <c r="BH7" i="1"/>
  <c r="BF7" i="1"/>
  <c r="BE7" i="1"/>
  <c r="BD7" i="1"/>
  <c r="BL15" i="1" l="1"/>
  <c r="BL71" i="1"/>
  <c r="BL25" i="1"/>
  <c r="BL43" i="1"/>
  <c r="BL45" i="1"/>
  <c r="BL34" i="1"/>
  <c r="BL53" i="1"/>
  <c r="BL59" i="1"/>
  <c r="BL65" i="1"/>
  <c r="BL90" i="1"/>
  <c r="BL129" i="1"/>
  <c r="BL133" i="1"/>
  <c r="BL137" i="1"/>
  <c r="BL60" i="1"/>
  <c r="BL66" i="1"/>
  <c r="BL134" i="1"/>
  <c r="V7" i="1"/>
  <c r="BL109" i="1"/>
  <c r="BL12" i="1"/>
  <c r="BL105" i="1"/>
  <c r="BL70" i="1"/>
  <c r="BL75" i="1"/>
  <c r="BL79" i="1"/>
  <c r="BA10" i="4"/>
  <c r="BL33" i="1"/>
  <c r="BL56" i="1"/>
  <c r="BL83" i="1"/>
  <c r="BK44" i="1"/>
  <c r="BL19" i="1"/>
  <c r="BL28" i="1"/>
  <c r="BL26" i="1"/>
  <c r="AY11" i="4"/>
  <c r="BL46" i="1"/>
  <c r="BL55" i="1"/>
  <c r="BA16" i="4"/>
  <c r="BL76" i="1"/>
  <c r="BL82" i="1"/>
  <c r="BL86" i="1"/>
  <c r="BL88" i="1"/>
  <c r="BL98" i="1"/>
  <c r="BL108" i="1"/>
  <c r="BL118" i="1"/>
  <c r="BF123" i="1"/>
  <c r="BF142" i="1" s="1"/>
  <c r="BA8" i="4"/>
  <c r="BH50" i="1"/>
  <c r="BH48" i="1" s="1"/>
  <c r="AZ14" i="4" s="1"/>
  <c r="BL85" i="1"/>
  <c r="BG80" i="1"/>
  <c r="BG112" i="1"/>
  <c r="BD123" i="1"/>
  <c r="BE123" i="1"/>
  <c r="BE142" i="1" s="1"/>
  <c r="BL47" i="1"/>
  <c r="BL49" i="1"/>
  <c r="BL121" i="1"/>
  <c r="BL127" i="1"/>
  <c r="BL78" i="1"/>
  <c r="BL84" i="1"/>
  <c r="BL102" i="1"/>
  <c r="BL104" i="1"/>
  <c r="BL110" i="1"/>
  <c r="BL132" i="1"/>
  <c r="BA15" i="4"/>
  <c r="AX10" i="4"/>
  <c r="AZ10" i="4"/>
  <c r="BL136" i="1"/>
  <c r="BK125" i="1"/>
  <c r="BL135" i="1"/>
  <c r="BL131" i="1"/>
  <c r="BL128" i="1"/>
  <c r="AY10" i="4"/>
  <c r="BL31" i="1"/>
  <c r="BK29" i="1"/>
  <c r="BL116" i="1"/>
  <c r="BL115" i="1"/>
  <c r="BK99" i="1"/>
  <c r="AZ9" i="4"/>
  <c r="BB9" i="4" s="1"/>
  <c r="BL100" i="1"/>
  <c r="BG62" i="1"/>
  <c r="BL73" i="1"/>
  <c r="BK67" i="1"/>
  <c r="BL17" i="1"/>
  <c r="BK16" i="1"/>
  <c r="AZ8" i="4"/>
  <c r="AX8" i="4"/>
  <c r="BL41" i="1"/>
  <c r="BG10" i="1"/>
  <c r="AW10" i="4"/>
  <c r="BL11" i="1"/>
  <c r="AW8" i="4"/>
  <c r="BG7" i="1"/>
  <c r="AY8" i="4"/>
  <c r="BL106" i="1"/>
  <c r="BK103" i="1"/>
  <c r="BA17" i="4"/>
  <c r="BB17" i="4" s="1"/>
  <c r="AW15" i="4"/>
  <c r="BL96" i="1"/>
  <c r="AY15" i="4"/>
  <c r="AX15" i="4"/>
  <c r="BG94" i="1"/>
  <c r="BL93" i="1"/>
  <c r="BL91" i="1"/>
  <c r="BL89" i="1"/>
  <c r="BL24" i="1"/>
  <c r="BL23" i="1"/>
  <c r="BL22" i="1"/>
  <c r="AZ16" i="4"/>
  <c r="AY16" i="4"/>
  <c r="AX16" i="4"/>
  <c r="BL120" i="1"/>
  <c r="BK117" i="1"/>
  <c r="BL37" i="1"/>
  <c r="BL39" i="1"/>
  <c r="BL38" i="1"/>
  <c r="BA11" i="4"/>
  <c r="BK35" i="1"/>
  <c r="AZ11" i="4"/>
  <c r="BL51" i="1"/>
  <c r="BG48" i="1"/>
  <c r="AW14" i="4"/>
  <c r="AX11" i="4"/>
  <c r="AW11" i="4"/>
  <c r="BK107" i="1"/>
  <c r="BL111" i="1"/>
  <c r="BG52" i="1"/>
  <c r="AW16" i="4"/>
  <c r="BB12" i="4"/>
  <c r="BB13" i="4"/>
  <c r="BL36" i="1"/>
  <c r="BG67" i="1"/>
  <c r="BL119" i="1"/>
  <c r="BK10" i="1"/>
  <c r="BL27" i="1"/>
  <c r="BL32" i="1"/>
  <c r="BL42" i="1"/>
  <c r="BG57" i="1"/>
  <c r="BG74" i="1"/>
  <c r="BH94" i="1"/>
  <c r="BK94" i="1" s="1"/>
  <c r="BK20" i="1"/>
  <c r="BI112" i="1"/>
  <c r="BI123" i="1" s="1"/>
  <c r="BK21" i="1"/>
  <c r="BL21" i="1" s="1"/>
  <c r="BK57" i="1"/>
  <c r="BK74" i="1"/>
  <c r="BL95" i="1"/>
  <c r="BG44" i="1"/>
  <c r="BK52" i="1"/>
  <c r="BK62" i="1"/>
  <c r="BL68" i="1"/>
  <c r="BL101" i="1"/>
  <c r="BL130" i="1"/>
  <c r="BJ123" i="1"/>
  <c r="BJ142" i="1" s="1"/>
  <c r="BG35" i="1"/>
  <c r="BG29" i="1"/>
  <c r="BL58" i="1"/>
  <c r="BG107" i="1"/>
  <c r="BG117" i="1"/>
  <c r="BL8" i="1"/>
  <c r="BL18" i="1"/>
  <c r="BG40" i="1"/>
  <c r="BL63" i="1"/>
  <c r="BK80" i="1"/>
  <c r="BG87" i="1"/>
  <c r="BL97" i="1"/>
  <c r="BG103" i="1"/>
  <c r="BL13" i="1"/>
  <c r="BL54" i="1"/>
  <c r="BL64" i="1"/>
  <c r="BL92" i="1"/>
  <c r="BL138" i="1"/>
  <c r="BL9" i="1"/>
  <c r="BK40" i="1"/>
  <c r="BL81" i="1"/>
  <c r="BK87" i="1"/>
  <c r="BL113" i="1"/>
  <c r="BL14" i="1"/>
  <c r="BG20" i="1"/>
  <c r="BL30" i="1"/>
  <c r="BL77" i="1"/>
  <c r="BG99" i="1"/>
  <c r="BL126" i="1"/>
  <c r="BK7" i="1"/>
  <c r="BG16" i="1"/>
  <c r="BG125" i="1"/>
  <c r="BK114" i="1"/>
  <c r="BL114" i="1" s="1"/>
  <c r="BL16" i="1" l="1"/>
  <c r="BK112" i="1"/>
  <c r="BL103" i="1"/>
  <c r="BK48" i="1"/>
  <c r="BL48" i="1" s="1"/>
  <c r="BL44" i="1"/>
  <c r="BB14" i="4"/>
  <c r="BK50" i="1"/>
  <c r="BL50" i="1" s="1"/>
  <c r="BB11" i="4"/>
  <c r="BL94" i="1"/>
  <c r="BL112" i="1"/>
  <c r="BL80" i="1"/>
  <c r="BL67" i="1"/>
  <c r="BA19" i="4"/>
  <c r="BL125" i="1"/>
  <c r="BB10" i="4"/>
  <c r="BL29" i="1"/>
  <c r="BL99" i="1"/>
  <c r="BL62" i="1"/>
  <c r="BL40" i="1"/>
  <c r="BB8" i="4"/>
  <c r="BL10" i="1"/>
  <c r="BL7" i="1"/>
  <c r="BH123" i="1"/>
  <c r="BH142" i="1" s="1"/>
  <c r="AZ15" i="4"/>
  <c r="BB15" i="4" s="1"/>
  <c r="BL20" i="1"/>
  <c r="AX19" i="4"/>
  <c r="AY19" i="4"/>
  <c r="BB16" i="4"/>
  <c r="BL117" i="1"/>
  <c r="BL35" i="1"/>
  <c r="AW19" i="4"/>
  <c r="BL107" i="1"/>
  <c r="BG123" i="1"/>
  <c r="BL52" i="1"/>
  <c r="BD142" i="1"/>
  <c r="BG142" i="1" s="1"/>
  <c r="BI142" i="1"/>
  <c r="BL87" i="1"/>
  <c r="BL74" i="1"/>
  <c r="BL57" i="1"/>
  <c r="R126" i="1"/>
  <c r="R136" i="1"/>
  <c r="S11" i="4" l="1"/>
  <c r="AZ19" i="4"/>
  <c r="BK123" i="1"/>
  <c r="BK142" i="1" s="1"/>
  <c r="BB19" i="4"/>
  <c r="AO102" i="1"/>
  <c r="K125" i="1"/>
  <c r="L125" i="1"/>
  <c r="M125" i="1"/>
  <c r="O125" i="1"/>
  <c r="P125" i="1"/>
  <c r="Q125" i="1"/>
  <c r="R125" i="1"/>
  <c r="T125" i="1"/>
  <c r="U125" i="1"/>
  <c r="V125" i="1"/>
  <c r="X125" i="1"/>
  <c r="Y125" i="1"/>
  <c r="Z125" i="1"/>
  <c r="AC125" i="1"/>
  <c r="AD125" i="1"/>
  <c r="AE125" i="1"/>
  <c r="AG125" i="1"/>
  <c r="AH125" i="1"/>
  <c r="AL125" i="1"/>
  <c r="AM125" i="1"/>
  <c r="AN125" i="1"/>
  <c r="AP125" i="1"/>
  <c r="AQ125" i="1"/>
  <c r="AR125" i="1"/>
  <c r="AU125" i="1"/>
  <c r="AV125" i="1"/>
  <c r="AW125" i="1"/>
  <c r="AY125" i="1"/>
  <c r="AZ125" i="1"/>
  <c r="BA125" i="1"/>
  <c r="Q67" i="1"/>
  <c r="P67" i="1"/>
  <c r="O67" i="1"/>
  <c r="R72" i="1"/>
  <c r="M67" i="1"/>
  <c r="L67" i="1"/>
  <c r="K67" i="1"/>
  <c r="N73" i="1"/>
  <c r="N72" i="1"/>
  <c r="BA99" i="1"/>
  <c r="AZ99" i="1"/>
  <c r="AY99" i="1"/>
  <c r="AW99" i="1"/>
  <c r="AV99" i="1"/>
  <c r="AU99" i="1"/>
  <c r="AR99" i="1"/>
  <c r="AQ99" i="1"/>
  <c r="AP99" i="1"/>
  <c r="AN99" i="1"/>
  <c r="AM99" i="1"/>
  <c r="AL99" i="1"/>
  <c r="AI99" i="1"/>
  <c r="AH99" i="1"/>
  <c r="AG99" i="1"/>
  <c r="BA94" i="1"/>
  <c r="AZ94" i="1"/>
  <c r="AW94" i="1"/>
  <c r="AV94" i="1"/>
  <c r="AU94" i="1"/>
  <c r="AR94" i="1"/>
  <c r="AQ94" i="1"/>
  <c r="AN94" i="1"/>
  <c r="AM94" i="1"/>
  <c r="AL94" i="1"/>
  <c r="AI94" i="1"/>
  <c r="AH94" i="1"/>
  <c r="AG94" i="1"/>
  <c r="AE94" i="1"/>
  <c r="AD94" i="1"/>
  <c r="AC94" i="1"/>
  <c r="AE99" i="1"/>
  <c r="AD99" i="1"/>
  <c r="AC99" i="1"/>
  <c r="Z99" i="1"/>
  <c r="Y99" i="1"/>
  <c r="X99" i="1"/>
  <c r="U99" i="1"/>
  <c r="T99" i="1"/>
  <c r="Q99" i="1"/>
  <c r="P99" i="1"/>
  <c r="O99" i="1"/>
  <c r="M99" i="1"/>
  <c r="L99" i="1"/>
  <c r="K99" i="1"/>
  <c r="Z94" i="1"/>
  <c r="Y94" i="1"/>
  <c r="X94" i="1"/>
  <c r="U94" i="1"/>
  <c r="T94" i="1"/>
  <c r="AR80" i="1"/>
  <c r="AQ80" i="1"/>
  <c r="AP80" i="1"/>
  <c r="AN80" i="1"/>
  <c r="AM80" i="1"/>
  <c r="AL80" i="1"/>
  <c r="AI80" i="1"/>
  <c r="AH80" i="1"/>
  <c r="AG80" i="1"/>
  <c r="AE80" i="1"/>
  <c r="AD80" i="1"/>
  <c r="AC80" i="1"/>
  <c r="Z80" i="1"/>
  <c r="Y80" i="1"/>
  <c r="X80" i="1"/>
  <c r="U80" i="1"/>
  <c r="T80" i="1"/>
  <c r="Q80" i="1"/>
  <c r="P80" i="1"/>
  <c r="O80" i="1"/>
  <c r="M80" i="1"/>
  <c r="L80" i="1"/>
  <c r="K80" i="1"/>
  <c r="BA40" i="1"/>
  <c r="AZ40" i="1"/>
  <c r="AY40" i="1"/>
  <c r="AW40" i="1"/>
  <c r="AV40" i="1"/>
  <c r="AU40" i="1"/>
  <c r="AR40" i="1"/>
  <c r="AQ40" i="1"/>
  <c r="AP40" i="1"/>
  <c r="AN40" i="1"/>
  <c r="AM40" i="1"/>
  <c r="AL40" i="1"/>
  <c r="AI40" i="1"/>
  <c r="AH40" i="1"/>
  <c r="AE40" i="1"/>
  <c r="AD40" i="1"/>
  <c r="AC40" i="1"/>
  <c r="Z40" i="1"/>
  <c r="Y40" i="1"/>
  <c r="X40" i="1"/>
  <c r="U40" i="1"/>
  <c r="T40" i="1"/>
  <c r="Q40" i="1"/>
  <c r="P40" i="1"/>
  <c r="O40" i="1"/>
  <c r="M40" i="1"/>
  <c r="L40" i="1"/>
  <c r="K40" i="1"/>
  <c r="BA16" i="1"/>
  <c r="AZ16" i="1"/>
  <c r="AY16" i="1"/>
  <c r="AW16" i="1"/>
  <c r="AV16" i="1"/>
  <c r="AU16" i="1"/>
  <c r="AR16" i="1"/>
  <c r="AQ16" i="1"/>
  <c r="AP16" i="1"/>
  <c r="AN16" i="1"/>
  <c r="AM16" i="1"/>
  <c r="AL16" i="1"/>
  <c r="AI16" i="1"/>
  <c r="AH16" i="1"/>
  <c r="AG16" i="1"/>
  <c r="AE16" i="1"/>
  <c r="AD16" i="1"/>
  <c r="AC16" i="1"/>
  <c r="Z16" i="1"/>
  <c r="Y16" i="1"/>
  <c r="X16" i="1"/>
  <c r="U16" i="1"/>
  <c r="T16" i="1"/>
  <c r="P16" i="1"/>
  <c r="Q16" i="1"/>
  <c r="O16" i="1"/>
  <c r="M16" i="1"/>
  <c r="L16" i="1"/>
  <c r="K16" i="1"/>
  <c r="BA7" i="1"/>
  <c r="AZ7" i="1"/>
  <c r="AY7" i="1"/>
  <c r="AW7" i="1"/>
  <c r="AV7" i="1"/>
  <c r="AU7" i="1"/>
  <c r="AR7" i="1"/>
  <c r="AQ7" i="1"/>
  <c r="AP7" i="1"/>
  <c r="AN7" i="1"/>
  <c r="AM7" i="1"/>
  <c r="AL7" i="1"/>
  <c r="AI7" i="1"/>
  <c r="AH7" i="1"/>
  <c r="AG7" i="1"/>
  <c r="AE7" i="1"/>
  <c r="AD7" i="1"/>
  <c r="AC7" i="1"/>
  <c r="Z7" i="1"/>
  <c r="Y7" i="1"/>
  <c r="X7" i="1"/>
  <c r="U7" i="1"/>
  <c r="T7" i="1"/>
  <c r="Q7" i="1"/>
  <c r="P7" i="1"/>
  <c r="O7" i="1"/>
  <c r="M7" i="1"/>
  <c r="L7" i="1"/>
  <c r="K7" i="1"/>
  <c r="BC17" i="4" l="1"/>
  <c r="BL123" i="1"/>
  <c r="BL142" i="1" s="1"/>
  <c r="BC8" i="4"/>
  <c r="BC12" i="4"/>
  <c r="BC14" i="4"/>
  <c r="BC11" i="4"/>
  <c r="BC13" i="4"/>
  <c r="BC15" i="4"/>
  <c r="AO99" i="1"/>
  <c r="S72" i="1"/>
  <c r="AJ99" i="1"/>
  <c r="AF99" i="1"/>
  <c r="AJ94" i="1"/>
  <c r="W99" i="1"/>
  <c r="AS99" i="1"/>
  <c r="W94" i="1"/>
  <c r="AF94" i="1"/>
  <c r="AA99" i="1"/>
  <c r="AA94" i="1"/>
  <c r="AO7" i="1"/>
  <c r="AJ80" i="1"/>
  <c r="AA80" i="1"/>
  <c r="AO80" i="1"/>
  <c r="AF16" i="1"/>
  <c r="AA40" i="1"/>
  <c r="AO40" i="1"/>
  <c r="AF80" i="1"/>
  <c r="AS16" i="1"/>
  <c r="AS80" i="1"/>
  <c r="W80" i="1"/>
  <c r="W40" i="1"/>
  <c r="AS40" i="1"/>
  <c r="AJ16" i="1"/>
  <c r="AF40" i="1"/>
  <c r="W16" i="1"/>
  <c r="W7" i="1"/>
  <c r="AA16" i="1"/>
  <c r="AO16" i="1"/>
  <c r="AF7" i="1"/>
  <c r="AS7" i="1"/>
  <c r="AJ7" i="1"/>
  <c r="AA7" i="1"/>
  <c r="Z8" i="4"/>
  <c r="AK94" i="1" l="1"/>
  <c r="AB80" i="1"/>
  <c r="AK99" i="1"/>
  <c r="AB99" i="1"/>
  <c r="AK16" i="1"/>
  <c r="AK80" i="1"/>
  <c r="AB94" i="1"/>
  <c r="AB40" i="1"/>
  <c r="AB16" i="1"/>
  <c r="AB7" i="1"/>
  <c r="S139" i="1"/>
  <c r="N127" i="1"/>
  <c r="S127" i="1" s="1"/>
  <c r="N128" i="1"/>
  <c r="S128" i="1" s="1"/>
  <c r="N129" i="1"/>
  <c r="S129" i="1" s="1"/>
  <c r="N130" i="1"/>
  <c r="S130" i="1" s="1"/>
  <c r="N131" i="1"/>
  <c r="S131" i="1" s="1"/>
  <c r="N132" i="1"/>
  <c r="S132" i="1" s="1"/>
  <c r="N133" i="1"/>
  <c r="S133" i="1" s="1"/>
  <c r="N134" i="1"/>
  <c r="S134" i="1" s="1"/>
  <c r="N135" i="1"/>
  <c r="S135" i="1" s="1"/>
  <c r="N136" i="1"/>
  <c r="S136" i="1" s="1"/>
  <c r="N137" i="1"/>
  <c r="S137" i="1" s="1"/>
  <c r="N138" i="1"/>
  <c r="S138" i="1" s="1"/>
  <c r="N126" i="1"/>
  <c r="S122" i="1"/>
  <c r="R53" i="1"/>
  <c r="R54" i="1"/>
  <c r="R55" i="1"/>
  <c r="R56" i="1"/>
  <c r="R8" i="1"/>
  <c r="R9" i="1"/>
  <c r="R11" i="1"/>
  <c r="R12" i="1"/>
  <c r="R13" i="1"/>
  <c r="R14" i="1"/>
  <c r="R15" i="1"/>
  <c r="R17" i="1"/>
  <c r="R18" i="1"/>
  <c r="R19" i="1"/>
  <c r="R21" i="1"/>
  <c r="R22" i="1"/>
  <c r="R23" i="1"/>
  <c r="R24" i="1"/>
  <c r="R25" i="1"/>
  <c r="R26" i="1"/>
  <c r="R27" i="1"/>
  <c r="R28" i="1"/>
  <c r="R30" i="1"/>
  <c r="R31" i="1"/>
  <c r="R32" i="1"/>
  <c r="R33" i="1"/>
  <c r="R34" i="1"/>
  <c r="R36" i="1"/>
  <c r="R37" i="1"/>
  <c r="R38" i="1"/>
  <c r="R39" i="1"/>
  <c r="R41" i="1"/>
  <c r="R42" i="1"/>
  <c r="R43" i="1"/>
  <c r="R45" i="1"/>
  <c r="R46" i="1"/>
  <c r="R47" i="1"/>
  <c r="R49" i="1"/>
  <c r="R50" i="1"/>
  <c r="R51" i="1"/>
  <c r="R58" i="1"/>
  <c r="R59" i="1"/>
  <c r="R60" i="1"/>
  <c r="R61" i="1"/>
  <c r="R63" i="1"/>
  <c r="R65" i="1"/>
  <c r="R66" i="1"/>
  <c r="R68" i="1"/>
  <c r="R70" i="1"/>
  <c r="R71" i="1"/>
  <c r="R73" i="1"/>
  <c r="S73" i="1" s="1"/>
  <c r="R75" i="1"/>
  <c r="R76" i="1"/>
  <c r="R77" i="1"/>
  <c r="R78" i="1"/>
  <c r="R79" i="1"/>
  <c r="R81" i="1"/>
  <c r="R82" i="1"/>
  <c r="R83" i="1"/>
  <c r="R85" i="1"/>
  <c r="R86" i="1"/>
  <c r="R88" i="1"/>
  <c r="R89" i="1"/>
  <c r="R90" i="1"/>
  <c r="R91" i="1"/>
  <c r="R92" i="1"/>
  <c r="R93" i="1"/>
  <c r="R95" i="1"/>
  <c r="R96" i="1"/>
  <c r="R97" i="1"/>
  <c r="R98" i="1"/>
  <c r="R100" i="1"/>
  <c r="R101" i="1"/>
  <c r="R102" i="1"/>
  <c r="R104" i="1"/>
  <c r="R105" i="1"/>
  <c r="R106" i="1"/>
  <c r="R108" i="1"/>
  <c r="R109" i="1"/>
  <c r="R110" i="1"/>
  <c r="R111" i="1"/>
  <c r="R113" i="1"/>
  <c r="R114" i="1"/>
  <c r="R115" i="1"/>
  <c r="R116" i="1"/>
  <c r="R118" i="1"/>
  <c r="R119" i="1"/>
  <c r="R120" i="1"/>
  <c r="R121" i="1"/>
  <c r="N19" i="1"/>
  <c r="N21" i="1"/>
  <c r="N22" i="1"/>
  <c r="N23" i="1"/>
  <c r="N24" i="1"/>
  <c r="N25" i="1"/>
  <c r="N26" i="1"/>
  <c r="N27" i="1"/>
  <c r="N28" i="1"/>
  <c r="N30" i="1"/>
  <c r="N31" i="1"/>
  <c r="N32" i="1"/>
  <c r="N33" i="1"/>
  <c r="N34" i="1"/>
  <c r="N36" i="1"/>
  <c r="N37" i="1"/>
  <c r="N38" i="1"/>
  <c r="N39" i="1"/>
  <c r="N41" i="1"/>
  <c r="N42" i="1"/>
  <c r="N43" i="1"/>
  <c r="N45" i="1"/>
  <c r="N46" i="1"/>
  <c r="N47" i="1"/>
  <c r="N49" i="1"/>
  <c r="N50" i="1"/>
  <c r="N51" i="1"/>
  <c r="N53" i="1"/>
  <c r="N54" i="1"/>
  <c r="N55" i="1"/>
  <c r="N56" i="1"/>
  <c r="N58" i="1"/>
  <c r="N59" i="1"/>
  <c r="N60" i="1"/>
  <c r="N61" i="1"/>
  <c r="N63" i="1"/>
  <c r="N64" i="1"/>
  <c r="N65" i="1"/>
  <c r="N66" i="1"/>
  <c r="N68" i="1"/>
  <c r="N70" i="1"/>
  <c r="N71" i="1"/>
  <c r="N75" i="1"/>
  <c r="N76" i="1"/>
  <c r="N77" i="1"/>
  <c r="N78" i="1"/>
  <c r="N79" i="1"/>
  <c r="N81" i="1"/>
  <c r="N82" i="1"/>
  <c r="N83" i="1"/>
  <c r="N85" i="1"/>
  <c r="N86" i="1"/>
  <c r="N88" i="1"/>
  <c r="N89" i="1"/>
  <c r="N90" i="1"/>
  <c r="N91" i="1"/>
  <c r="N92" i="1"/>
  <c r="N93" i="1"/>
  <c r="N95" i="1"/>
  <c r="N96" i="1"/>
  <c r="N97" i="1"/>
  <c r="N98" i="1"/>
  <c r="N100" i="1"/>
  <c r="N101" i="1"/>
  <c r="N102" i="1"/>
  <c r="N104" i="1"/>
  <c r="N105" i="1"/>
  <c r="N106" i="1"/>
  <c r="N108" i="1"/>
  <c r="N109" i="1"/>
  <c r="N110" i="1"/>
  <c r="N111" i="1"/>
  <c r="N113" i="1"/>
  <c r="N114" i="1"/>
  <c r="N115" i="1"/>
  <c r="N116" i="1"/>
  <c r="N118" i="1"/>
  <c r="N119" i="1"/>
  <c r="N120" i="1"/>
  <c r="N121" i="1"/>
  <c r="N8" i="1"/>
  <c r="N9" i="1"/>
  <c r="N11" i="1"/>
  <c r="N12" i="1"/>
  <c r="N13" i="1"/>
  <c r="N14" i="1"/>
  <c r="N15" i="1"/>
  <c r="N17" i="1"/>
  <c r="N18" i="1"/>
  <c r="AT12" i="4"/>
  <c r="AM12" i="4"/>
  <c r="AF13" i="4"/>
  <c r="AF12" i="4"/>
  <c r="S126" i="1" l="1"/>
  <c r="N125" i="1"/>
  <c r="S95" i="1"/>
  <c r="S85" i="1"/>
  <c r="S75" i="1"/>
  <c r="S93" i="1"/>
  <c r="S83" i="1"/>
  <c r="S63" i="1"/>
  <c r="S37" i="1"/>
  <c r="S19" i="1"/>
  <c r="S46" i="1"/>
  <c r="S92" i="1"/>
  <c r="S82" i="1"/>
  <c r="S119" i="1"/>
  <c r="S109" i="1"/>
  <c r="S68" i="1"/>
  <c r="S120" i="1"/>
  <c r="S110" i="1"/>
  <c r="S14" i="1"/>
  <c r="S118" i="1"/>
  <c r="S100" i="1"/>
  <c r="S58" i="1"/>
  <c r="S65" i="1"/>
  <c r="S18" i="1"/>
  <c r="S8" i="1"/>
  <c r="S17" i="1"/>
  <c r="S12" i="1"/>
  <c r="S98" i="1"/>
  <c r="S36" i="1"/>
  <c r="S53" i="1"/>
  <c r="S55" i="1"/>
  <c r="S26" i="1"/>
  <c r="S114" i="1"/>
  <c r="S104" i="1"/>
  <c r="S89" i="1"/>
  <c r="S78" i="1"/>
  <c r="S71" i="1"/>
  <c r="S51" i="1"/>
  <c r="S42" i="1"/>
  <c r="S32" i="1"/>
  <c r="S23" i="1"/>
  <c r="S56" i="1"/>
  <c r="S45" i="1"/>
  <c r="S13" i="1"/>
  <c r="S9" i="1"/>
  <c r="S61" i="1"/>
  <c r="S47" i="1"/>
  <c r="S54" i="1"/>
  <c r="S43" i="1"/>
  <c r="S113" i="1"/>
  <c r="S97" i="1"/>
  <c r="S77" i="1"/>
  <c r="S70" i="1"/>
  <c r="S60" i="1"/>
  <c r="S50" i="1"/>
  <c r="S41" i="1"/>
  <c r="S31" i="1"/>
  <c r="S22" i="1"/>
  <c r="S116" i="1"/>
  <c r="S81" i="1"/>
  <c r="S15" i="1"/>
  <c r="S121" i="1"/>
  <c r="S111" i="1"/>
  <c r="S86" i="1"/>
  <c r="S76" i="1"/>
  <c r="S49" i="1"/>
  <c r="S39" i="1"/>
  <c r="S30" i="1"/>
  <c r="S21" i="1"/>
  <c r="S59" i="1"/>
  <c r="S88" i="1"/>
  <c r="S96" i="1"/>
  <c r="S11" i="1"/>
  <c r="S106" i="1"/>
  <c r="S91" i="1"/>
  <c r="S34" i="1"/>
  <c r="S25" i="1"/>
  <c r="S101" i="1"/>
  <c r="S115" i="1"/>
  <c r="S105" i="1"/>
  <c r="S90" i="1"/>
  <c r="S79" i="1"/>
  <c r="S33" i="1"/>
  <c r="S24" i="1"/>
  <c r="S108" i="1"/>
  <c r="S38" i="1"/>
  <c r="S74" i="1" l="1"/>
  <c r="S40" i="1"/>
  <c r="S67" i="1"/>
  <c r="S35" i="1"/>
  <c r="S16" i="1"/>
  <c r="S7" i="1"/>
  <c r="S44" i="1"/>
  <c r="S10" i="1"/>
  <c r="S20" i="1"/>
  <c r="S99" i="1"/>
  <c r="S29" i="1"/>
  <c r="S117" i="1"/>
  <c r="S125" i="1"/>
  <c r="AM8" i="4"/>
  <c r="AT8" i="4"/>
  <c r="BB22" i="1"/>
  <c r="BB23" i="1"/>
  <c r="BB24" i="1"/>
  <c r="AL107" i="1" l="1"/>
  <c r="AQ107" i="1"/>
  <c r="AS136" i="1" l="1"/>
  <c r="AY94" i="1"/>
  <c r="AP94" i="1"/>
  <c r="AX111" i="1"/>
  <c r="BB110" i="1"/>
  <c r="BB111" i="1"/>
  <c r="AO111" i="1"/>
  <c r="AY73" i="1"/>
  <c r="AM13" i="4" l="1"/>
  <c r="AT13" i="4"/>
  <c r="AS92" i="1"/>
  <c r="AI136" i="1" l="1"/>
  <c r="AI125" i="1" s="1"/>
  <c r="AG119" i="1"/>
  <c r="AH60" i="1"/>
  <c r="AG54" i="1"/>
  <c r="AG42" i="1"/>
  <c r="AG40" i="1" s="1"/>
  <c r="AJ40" i="1" s="1"/>
  <c r="AK40" i="1" s="1"/>
  <c r="AF140" i="1"/>
  <c r="AD27" i="1"/>
  <c r="AE26" i="1"/>
  <c r="AD26" i="1"/>
  <c r="AC26" i="1"/>
  <c r="AI114" i="1"/>
  <c r="AC117" i="1" l="1"/>
  <c r="AD117" i="1"/>
  <c r="AE117" i="1"/>
  <c r="AI60" i="1" l="1"/>
  <c r="AG59" i="1"/>
  <c r="AI54" i="1"/>
  <c r="AG56" i="1"/>
  <c r="Z12" i="4" l="1"/>
  <c r="S17" i="4"/>
  <c r="S15" i="4"/>
  <c r="S14" i="4"/>
  <c r="S13" i="4"/>
  <c r="S12" i="4"/>
  <c r="P19" i="4"/>
  <c r="Z11" i="4"/>
  <c r="Z13" i="4"/>
  <c r="Z14" i="4"/>
  <c r="Z15" i="4"/>
  <c r="Z16" i="4"/>
  <c r="Z17" i="4"/>
  <c r="AA140" i="1"/>
  <c r="AB140" i="1" s="1"/>
  <c r="AB139" i="1"/>
  <c r="AA138" i="1"/>
  <c r="W138" i="1"/>
  <c r="AA137" i="1"/>
  <c r="W137" i="1"/>
  <c r="AA136" i="1"/>
  <c r="W136" i="1"/>
  <c r="W135" i="1"/>
  <c r="AB135" i="1" s="1"/>
  <c r="W134" i="1"/>
  <c r="AB134" i="1" s="1"/>
  <c r="AA133" i="1"/>
  <c r="W133" i="1"/>
  <c r="AA132" i="1"/>
  <c r="W132" i="1"/>
  <c r="AA131" i="1"/>
  <c r="W131" i="1"/>
  <c r="AA130" i="1"/>
  <c r="W130" i="1"/>
  <c r="AA129" i="1"/>
  <c r="W129" i="1"/>
  <c r="AA128" i="1"/>
  <c r="W128" i="1"/>
  <c r="AA127" i="1"/>
  <c r="W127" i="1"/>
  <c r="AA126" i="1"/>
  <c r="W126" i="1"/>
  <c r="W121" i="1"/>
  <c r="AB121" i="1" s="1"/>
  <c r="AA120" i="1"/>
  <c r="W120" i="1"/>
  <c r="AA119" i="1"/>
  <c r="W119" i="1"/>
  <c r="AA118" i="1"/>
  <c r="W118" i="1"/>
  <c r="Z117" i="1"/>
  <c r="Y117" i="1"/>
  <c r="X117" i="1"/>
  <c r="U117" i="1"/>
  <c r="T117" i="1"/>
  <c r="AA116" i="1"/>
  <c r="W116" i="1"/>
  <c r="AA115" i="1"/>
  <c r="W115" i="1"/>
  <c r="AA114" i="1"/>
  <c r="W114" i="1"/>
  <c r="AA113" i="1"/>
  <c r="W113" i="1"/>
  <c r="Z112" i="1"/>
  <c r="Y112" i="1"/>
  <c r="X112" i="1"/>
  <c r="U112" i="1"/>
  <c r="T112" i="1"/>
  <c r="AA111" i="1"/>
  <c r="W111" i="1"/>
  <c r="AA110" i="1"/>
  <c r="W110" i="1"/>
  <c r="AA109" i="1"/>
  <c r="W109" i="1"/>
  <c r="AA108" i="1"/>
  <c r="W108" i="1"/>
  <c r="Z107" i="1"/>
  <c r="Y107" i="1"/>
  <c r="X107" i="1"/>
  <c r="U107" i="1"/>
  <c r="T107" i="1"/>
  <c r="AA106" i="1"/>
  <c r="W106" i="1"/>
  <c r="AA105" i="1"/>
  <c r="W105" i="1"/>
  <c r="AA104" i="1"/>
  <c r="W104" i="1"/>
  <c r="Z103" i="1"/>
  <c r="Y103" i="1"/>
  <c r="X103" i="1"/>
  <c r="U103" i="1"/>
  <c r="T103" i="1"/>
  <c r="AA102" i="1"/>
  <c r="AB102" i="1" s="1"/>
  <c r="AA101" i="1"/>
  <c r="W101" i="1"/>
  <c r="AA100" i="1"/>
  <c r="W100" i="1"/>
  <c r="W98" i="1"/>
  <c r="AB98" i="1" s="1"/>
  <c r="AA97" i="1"/>
  <c r="W97" i="1"/>
  <c r="AA96" i="1"/>
  <c r="W96" i="1"/>
  <c r="AA95" i="1"/>
  <c r="W95" i="1"/>
  <c r="AA93" i="1"/>
  <c r="W93" i="1"/>
  <c r="AA92" i="1"/>
  <c r="W92" i="1"/>
  <c r="AA91" i="1"/>
  <c r="W91" i="1"/>
  <c r="AA90" i="1"/>
  <c r="W90" i="1"/>
  <c r="AA89" i="1"/>
  <c r="W89" i="1"/>
  <c r="AA88" i="1"/>
  <c r="W88" i="1"/>
  <c r="Z87" i="1"/>
  <c r="Y87" i="1"/>
  <c r="X87" i="1"/>
  <c r="U87" i="1"/>
  <c r="T87" i="1"/>
  <c r="AA86" i="1"/>
  <c r="W86" i="1"/>
  <c r="AA85" i="1"/>
  <c r="W85" i="1"/>
  <c r="Z84" i="1"/>
  <c r="Y84" i="1"/>
  <c r="X84" i="1"/>
  <c r="V84" i="1"/>
  <c r="U84" i="1"/>
  <c r="T84" i="1"/>
  <c r="AA83" i="1"/>
  <c r="W83" i="1"/>
  <c r="AA82" i="1"/>
  <c r="W82" i="1"/>
  <c r="AA81" i="1"/>
  <c r="W81" i="1"/>
  <c r="AA79" i="1"/>
  <c r="W79" i="1"/>
  <c r="AA78" i="1"/>
  <c r="W78" i="1"/>
  <c r="AA77" i="1"/>
  <c r="W77" i="1"/>
  <c r="AA76" i="1"/>
  <c r="W76" i="1"/>
  <c r="AA75" i="1"/>
  <c r="W75" i="1"/>
  <c r="Z74" i="1"/>
  <c r="Y74" i="1"/>
  <c r="X74" i="1"/>
  <c r="V74" i="1"/>
  <c r="U74" i="1"/>
  <c r="T74" i="1"/>
  <c r="AA73" i="1"/>
  <c r="W73" i="1"/>
  <c r="AA71" i="1"/>
  <c r="W71" i="1"/>
  <c r="AA70" i="1"/>
  <c r="W70" i="1"/>
  <c r="AA68" i="1"/>
  <c r="W68" i="1"/>
  <c r="Z67" i="1"/>
  <c r="Y67" i="1"/>
  <c r="X67" i="1"/>
  <c r="U67" i="1"/>
  <c r="T67" i="1"/>
  <c r="AA66" i="1"/>
  <c r="AB66" i="1" s="1"/>
  <c r="AA65" i="1"/>
  <c r="W65" i="1"/>
  <c r="AA64" i="1"/>
  <c r="W64" i="1"/>
  <c r="AA63" i="1"/>
  <c r="W63" i="1"/>
  <c r="Z62" i="1"/>
  <c r="Y62" i="1"/>
  <c r="X62" i="1"/>
  <c r="U62" i="1"/>
  <c r="T62" i="1"/>
  <c r="AA61" i="1"/>
  <c r="W61" i="1"/>
  <c r="AA60" i="1"/>
  <c r="W60" i="1"/>
  <c r="AA59" i="1"/>
  <c r="W59" i="1"/>
  <c r="AA58" i="1"/>
  <c r="W58" i="1"/>
  <c r="Z57" i="1"/>
  <c r="Y57" i="1"/>
  <c r="X57" i="1"/>
  <c r="U57" i="1"/>
  <c r="T57" i="1"/>
  <c r="AA56" i="1"/>
  <c r="W56" i="1"/>
  <c r="AA55" i="1"/>
  <c r="W55" i="1"/>
  <c r="AA54" i="1"/>
  <c r="W54" i="1"/>
  <c r="AA53" i="1"/>
  <c r="W53" i="1"/>
  <c r="Z52" i="1"/>
  <c r="Y52" i="1"/>
  <c r="X52" i="1"/>
  <c r="U52" i="1"/>
  <c r="T52" i="1"/>
  <c r="AA51" i="1"/>
  <c r="W51" i="1"/>
  <c r="AA50" i="1"/>
  <c r="W50" i="1"/>
  <c r="AA49" i="1"/>
  <c r="W49" i="1"/>
  <c r="Z48" i="1"/>
  <c r="Y48" i="1"/>
  <c r="X48" i="1"/>
  <c r="U48" i="1"/>
  <c r="T48" i="1"/>
  <c r="AA47" i="1"/>
  <c r="W47" i="1"/>
  <c r="AA46" i="1"/>
  <c r="W46" i="1"/>
  <c r="AA45" i="1"/>
  <c r="W45" i="1"/>
  <c r="Z44" i="1"/>
  <c r="Y44" i="1"/>
  <c r="X44" i="1"/>
  <c r="U44" i="1"/>
  <c r="T44" i="1"/>
  <c r="AA43" i="1"/>
  <c r="W43" i="1"/>
  <c r="AA42" i="1"/>
  <c r="W42" i="1"/>
  <c r="AA41" i="1"/>
  <c r="W41" i="1"/>
  <c r="AA39" i="1"/>
  <c r="W39" i="1"/>
  <c r="AA38" i="1"/>
  <c r="W38" i="1"/>
  <c r="AA37" i="1"/>
  <c r="W37" i="1"/>
  <c r="AA36" i="1"/>
  <c r="W36" i="1"/>
  <c r="Z35" i="1"/>
  <c r="Y35" i="1"/>
  <c r="X35" i="1"/>
  <c r="U35" i="1"/>
  <c r="T35" i="1"/>
  <c r="AA34" i="1"/>
  <c r="W34" i="1"/>
  <c r="AA33" i="1"/>
  <c r="W33" i="1"/>
  <c r="AA32" i="1"/>
  <c r="W32" i="1"/>
  <c r="AA31" i="1"/>
  <c r="W31" i="1"/>
  <c r="AA30" i="1"/>
  <c r="W30" i="1"/>
  <c r="Z29" i="1"/>
  <c r="Y29" i="1"/>
  <c r="X29" i="1"/>
  <c r="U29" i="1"/>
  <c r="T29" i="1"/>
  <c r="AA28" i="1"/>
  <c r="W28" i="1"/>
  <c r="AA27" i="1"/>
  <c r="W27" i="1"/>
  <c r="AA26" i="1"/>
  <c r="W26" i="1"/>
  <c r="AA25" i="1"/>
  <c r="W25" i="1"/>
  <c r="AA24" i="1"/>
  <c r="W24" i="1"/>
  <c r="AA23" i="1"/>
  <c r="W23" i="1"/>
  <c r="AA22" i="1"/>
  <c r="W22" i="1"/>
  <c r="AA21" i="1"/>
  <c r="W21" i="1"/>
  <c r="Z20" i="1"/>
  <c r="Y20" i="1"/>
  <c r="X20" i="1"/>
  <c r="U20" i="1"/>
  <c r="T20" i="1"/>
  <c r="AA19" i="1"/>
  <c r="W19" i="1"/>
  <c r="AA18" i="1"/>
  <c r="W18" i="1"/>
  <c r="AA17" i="1"/>
  <c r="W17" i="1"/>
  <c r="AA15" i="1"/>
  <c r="W15" i="1"/>
  <c r="AA14" i="1"/>
  <c r="W14" i="1"/>
  <c r="AA13" i="1"/>
  <c r="W13" i="1"/>
  <c r="AA12" i="1"/>
  <c r="W12" i="1"/>
  <c r="AA11" i="1"/>
  <c r="W11" i="1"/>
  <c r="Z10" i="1"/>
  <c r="Y10" i="1"/>
  <c r="X10" i="1"/>
  <c r="U10" i="1"/>
  <c r="T10" i="1"/>
  <c r="AA9" i="1"/>
  <c r="W9" i="1"/>
  <c r="AA8" i="1"/>
  <c r="W8" i="1"/>
  <c r="S124" i="1"/>
  <c r="Q117" i="1"/>
  <c r="P117" i="1"/>
  <c r="O117" i="1"/>
  <c r="M117" i="1"/>
  <c r="L117" i="1"/>
  <c r="K117" i="1"/>
  <c r="Q112" i="1"/>
  <c r="P112" i="1"/>
  <c r="O112" i="1"/>
  <c r="M112" i="1"/>
  <c r="L112" i="1"/>
  <c r="K112" i="1"/>
  <c r="Q107" i="1"/>
  <c r="P107" i="1"/>
  <c r="O107" i="1"/>
  <c r="M107" i="1"/>
  <c r="L107" i="1"/>
  <c r="K107" i="1"/>
  <c r="Q103" i="1"/>
  <c r="P103" i="1"/>
  <c r="O103" i="1"/>
  <c r="M103" i="1"/>
  <c r="L103" i="1"/>
  <c r="K103" i="1"/>
  <c r="Q94" i="1"/>
  <c r="P94" i="1"/>
  <c r="O94" i="1"/>
  <c r="M94" i="1"/>
  <c r="L94" i="1"/>
  <c r="K94" i="1"/>
  <c r="Q87" i="1"/>
  <c r="P87" i="1"/>
  <c r="O87" i="1"/>
  <c r="M87" i="1"/>
  <c r="L87" i="1"/>
  <c r="K87" i="1"/>
  <c r="Q84" i="1"/>
  <c r="P84" i="1"/>
  <c r="O84" i="1"/>
  <c r="M84" i="1"/>
  <c r="L84" i="1"/>
  <c r="K84" i="1"/>
  <c r="Q74" i="1"/>
  <c r="P74" i="1"/>
  <c r="O74" i="1"/>
  <c r="M74" i="1"/>
  <c r="L74" i="1"/>
  <c r="K74" i="1"/>
  <c r="R64" i="1"/>
  <c r="S64" i="1" s="1"/>
  <c r="S62" i="1" s="1"/>
  <c r="Q62" i="1"/>
  <c r="P62" i="1"/>
  <c r="M62" i="1"/>
  <c r="L62" i="1"/>
  <c r="K62" i="1"/>
  <c r="Q57" i="1"/>
  <c r="P57" i="1"/>
  <c r="O57" i="1"/>
  <c r="M57" i="1"/>
  <c r="L57" i="1"/>
  <c r="K57" i="1"/>
  <c r="Q52" i="1"/>
  <c r="P52" i="1"/>
  <c r="O52" i="1"/>
  <c r="M52" i="1"/>
  <c r="L52" i="1"/>
  <c r="K52" i="1"/>
  <c r="Q48" i="1"/>
  <c r="P48" i="1"/>
  <c r="O48" i="1"/>
  <c r="M48" i="1"/>
  <c r="L48" i="1"/>
  <c r="K48" i="1"/>
  <c r="Q44" i="1"/>
  <c r="P44" i="1"/>
  <c r="O44" i="1"/>
  <c r="M44" i="1"/>
  <c r="L44" i="1"/>
  <c r="O8" i="4" s="1"/>
  <c r="K44" i="1"/>
  <c r="N8" i="4" s="1"/>
  <c r="Q35" i="1"/>
  <c r="P35" i="1"/>
  <c r="O35" i="1"/>
  <c r="M35" i="1"/>
  <c r="L35" i="1"/>
  <c r="K35" i="1"/>
  <c r="Q29" i="1"/>
  <c r="P29" i="1"/>
  <c r="O29" i="1"/>
  <c r="M29" i="1"/>
  <c r="L29" i="1"/>
  <c r="K29" i="1"/>
  <c r="Q20" i="1"/>
  <c r="P20" i="1"/>
  <c r="O20" i="1"/>
  <c r="M20" i="1"/>
  <c r="L20" i="1"/>
  <c r="K20" i="1"/>
  <c r="Q10" i="1"/>
  <c r="P10" i="1"/>
  <c r="O10" i="1"/>
  <c r="M10" i="1"/>
  <c r="L10" i="1"/>
  <c r="K10" i="1"/>
  <c r="V123" i="1" l="1"/>
  <c r="Y123" i="1"/>
  <c r="Z123" i="1"/>
  <c r="Z142" i="1" s="1"/>
  <c r="N10" i="4"/>
  <c r="N19" i="4" s="1"/>
  <c r="AA125" i="1"/>
  <c r="W125" i="1"/>
  <c r="P123" i="1"/>
  <c r="Q123" i="1"/>
  <c r="Q142" i="1" s="1"/>
  <c r="K123" i="1"/>
  <c r="L123" i="1"/>
  <c r="L142" i="1" s="1"/>
  <c r="M123" i="1"/>
  <c r="W84" i="1"/>
  <c r="AB137" i="1"/>
  <c r="AB55" i="1"/>
  <c r="AB138" i="1"/>
  <c r="AB41" i="1"/>
  <c r="AB47" i="1"/>
  <c r="AB49" i="1"/>
  <c r="AB37" i="1"/>
  <c r="AB43" i="1"/>
  <c r="AB45" i="1"/>
  <c r="AB51" i="1"/>
  <c r="AB53" i="1"/>
  <c r="AA48" i="1"/>
  <c r="AB136" i="1"/>
  <c r="R10" i="1"/>
  <c r="R35" i="1"/>
  <c r="R52" i="1"/>
  <c r="R74" i="1"/>
  <c r="R94" i="1"/>
  <c r="R112" i="1"/>
  <c r="N16" i="1"/>
  <c r="N40" i="1"/>
  <c r="N57" i="1"/>
  <c r="N80" i="1"/>
  <c r="N99" i="1"/>
  <c r="N117" i="1"/>
  <c r="AB39" i="1"/>
  <c r="AB126" i="1"/>
  <c r="AB19" i="1"/>
  <c r="AB24" i="1"/>
  <c r="AB34" i="1"/>
  <c r="AB36" i="1"/>
  <c r="AB50" i="1"/>
  <c r="AB70" i="1"/>
  <c r="AB115" i="1"/>
  <c r="R16" i="1"/>
  <c r="R40" i="1"/>
  <c r="R57" i="1"/>
  <c r="R80" i="1"/>
  <c r="R99" i="1"/>
  <c r="R117" i="1"/>
  <c r="N29" i="1"/>
  <c r="N48" i="1"/>
  <c r="N67" i="1"/>
  <c r="N87" i="1"/>
  <c r="N107" i="1"/>
  <c r="AA20" i="1"/>
  <c r="N7" i="1"/>
  <c r="AB129" i="1"/>
  <c r="AB90" i="1"/>
  <c r="AB120" i="1"/>
  <c r="N20" i="1"/>
  <c r="N44" i="1"/>
  <c r="N62" i="1"/>
  <c r="N84" i="1"/>
  <c r="N103" i="1"/>
  <c r="AB11" i="1"/>
  <c r="AB114" i="1"/>
  <c r="R7" i="1"/>
  <c r="R29" i="1"/>
  <c r="R48" i="1"/>
  <c r="R67" i="1"/>
  <c r="R87" i="1"/>
  <c r="R107" i="1"/>
  <c r="AB18" i="1"/>
  <c r="AB33" i="1"/>
  <c r="AA57" i="1"/>
  <c r="AB68" i="1"/>
  <c r="AB73" i="1"/>
  <c r="AB75" i="1"/>
  <c r="AB79" i="1"/>
  <c r="AB81" i="1"/>
  <c r="R20" i="1"/>
  <c r="R44" i="1"/>
  <c r="R84" i="1"/>
  <c r="R103" i="1"/>
  <c r="W67" i="1"/>
  <c r="AA117" i="1"/>
  <c r="N10" i="1"/>
  <c r="N35" i="1"/>
  <c r="N52" i="1"/>
  <c r="N74" i="1"/>
  <c r="N94" i="1"/>
  <c r="N112" i="1"/>
  <c r="AB42" i="1"/>
  <c r="W62" i="1"/>
  <c r="AB93" i="1"/>
  <c r="AB95" i="1"/>
  <c r="AB12" i="1"/>
  <c r="AB22" i="1"/>
  <c r="AB32" i="1"/>
  <c r="AB56" i="1"/>
  <c r="AB78" i="1"/>
  <c r="AB101" i="1"/>
  <c r="AB133" i="1"/>
  <c r="AB23" i="1"/>
  <c r="AB25" i="1"/>
  <c r="AB27" i="1"/>
  <c r="AB63" i="1"/>
  <c r="AA62" i="1"/>
  <c r="AB85" i="1"/>
  <c r="AA87" i="1"/>
  <c r="AB91" i="1"/>
  <c r="AB105" i="1"/>
  <c r="AA107" i="1"/>
  <c r="AB111" i="1"/>
  <c r="AB113" i="1"/>
  <c r="AB13" i="1"/>
  <c r="AB64" i="1"/>
  <c r="AA67" i="1"/>
  <c r="AA74" i="1"/>
  <c r="AB86" i="1"/>
  <c r="AB92" i="1"/>
  <c r="AB96" i="1"/>
  <c r="AB104" i="1"/>
  <c r="AB106" i="1"/>
  <c r="AB118" i="1"/>
  <c r="AB127" i="1"/>
  <c r="AB132" i="1"/>
  <c r="W48" i="1"/>
  <c r="X123" i="1"/>
  <c r="X142" i="1" s="1"/>
  <c r="AB77" i="1"/>
  <c r="W74" i="1"/>
  <c r="AB83" i="1"/>
  <c r="AB61" i="1"/>
  <c r="W87" i="1"/>
  <c r="AB88" i="1"/>
  <c r="W107" i="1"/>
  <c r="AB108" i="1"/>
  <c r="T123" i="1"/>
  <c r="T142" i="1" s="1"/>
  <c r="AB9" i="1"/>
  <c r="AB15" i="1"/>
  <c r="AB17" i="1"/>
  <c r="AB31" i="1"/>
  <c r="AA35" i="1"/>
  <c r="AB46" i="1"/>
  <c r="AB54" i="1"/>
  <c r="AB58" i="1"/>
  <c r="AB97" i="1"/>
  <c r="AB100" i="1"/>
  <c r="AB110" i="1"/>
  <c r="AB119" i="1"/>
  <c r="AB128" i="1"/>
  <c r="AB130" i="1"/>
  <c r="U123" i="1"/>
  <c r="U142" i="1" s="1"/>
  <c r="W10" i="1"/>
  <c r="AA29" i="1"/>
  <c r="AB60" i="1"/>
  <c r="AB76" i="1"/>
  <c r="AB82" i="1"/>
  <c r="AA103" i="1"/>
  <c r="AB116" i="1"/>
  <c r="AB8" i="1"/>
  <c r="AB21" i="1"/>
  <c r="AB26" i="1"/>
  <c r="AB28" i="1"/>
  <c r="AB30" i="1"/>
  <c r="AA44" i="1"/>
  <c r="AA52" i="1"/>
  <c r="AB59" i="1"/>
  <c r="AB65" i="1"/>
  <c r="AB71" i="1"/>
  <c r="AB89" i="1"/>
  <c r="AB109" i="1"/>
  <c r="AB131" i="1"/>
  <c r="R19" i="4"/>
  <c r="O19" i="4"/>
  <c r="Q19" i="4"/>
  <c r="AA10" i="1"/>
  <c r="AB38" i="1"/>
  <c r="AA84" i="1"/>
  <c r="W112" i="1"/>
  <c r="AA112" i="1"/>
  <c r="AB14" i="1"/>
  <c r="W20" i="1"/>
  <c r="W44" i="1"/>
  <c r="W52" i="1"/>
  <c r="W103" i="1"/>
  <c r="W117" i="1"/>
  <c r="W29" i="1"/>
  <c r="W35" i="1"/>
  <c r="W57" i="1"/>
  <c r="O62" i="1"/>
  <c r="O123" i="1" s="1"/>
  <c r="AN20" i="1"/>
  <c r="AM20" i="1"/>
  <c r="AL20" i="1"/>
  <c r="S19" i="4" l="1"/>
  <c r="Y142" i="1"/>
  <c r="M142" i="1"/>
  <c r="AB125" i="1"/>
  <c r="R123" i="1"/>
  <c r="N123" i="1"/>
  <c r="V142" i="1"/>
  <c r="S80" i="1"/>
  <c r="AB48" i="1"/>
  <c r="AB62" i="1"/>
  <c r="AB44" i="1"/>
  <c r="AB117" i="1"/>
  <c r="S52" i="1"/>
  <c r="S57" i="1"/>
  <c r="S107" i="1"/>
  <c r="S112" i="1"/>
  <c r="AB10" i="1"/>
  <c r="S48" i="1"/>
  <c r="AB35" i="1"/>
  <c r="S94" i="1"/>
  <c r="AB52" i="1"/>
  <c r="S87" i="1"/>
  <c r="P142" i="1"/>
  <c r="R62" i="1"/>
  <c r="AB74" i="1"/>
  <c r="AB103" i="1"/>
  <c r="AB67" i="1"/>
  <c r="AB84" i="1"/>
  <c r="S103" i="1"/>
  <c r="O142" i="1"/>
  <c r="S84" i="1"/>
  <c r="AB107" i="1"/>
  <c r="AB29" i="1"/>
  <c r="AB20" i="1"/>
  <c r="AB87" i="1"/>
  <c r="AB57" i="1"/>
  <c r="AA123" i="1"/>
  <c r="AA142" i="1" s="1"/>
  <c r="W123" i="1"/>
  <c r="AB112" i="1"/>
  <c r="AD112" i="1"/>
  <c r="AD107" i="1"/>
  <c r="AD103" i="1"/>
  <c r="AD87" i="1"/>
  <c r="AD67" i="1"/>
  <c r="AD62" i="1"/>
  <c r="AD57" i="1"/>
  <c r="AD52" i="1"/>
  <c r="AD48" i="1"/>
  <c r="AD44" i="1"/>
  <c r="AD35" i="1"/>
  <c r="AD29" i="1"/>
  <c r="AD20" i="1"/>
  <c r="AD10" i="1"/>
  <c r="W142" i="1" l="1"/>
  <c r="S123" i="1"/>
  <c r="S142" i="1" s="1"/>
  <c r="R142" i="1"/>
  <c r="AB123" i="1"/>
  <c r="AB142" i="1" l="1"/>
  <c r="V19" i="4"/>
  <c r="AR13" i="4" l="1"/>
  <c r="AQ13" i="4"/>
  <c r="AS13" i="4"/>
  <c r="AP13" i="4"/>
  <c r="AS12" i="4"/>
  <c r="AR12" i="4"/>
  <c r="AQ12" i="4"/>
  <c r="AP12" i="4"/>
  <c r="AL13" i="4"/>
  <c r="AK13" i="4" l="1"/>
  <c r="AJ13" i="4"/>
  <c r="AI13" i="4"/>
  <c r="AE13" i="4"/>
  <c r="AD13" i="4"/>
  <c r="AC13" i="4"/>
  <c r="AB13" i="4"/>
  <c r="AL12" i="4"/>
  <c r="AK12" i="4"/>
  <c r="AJ12" i="4"/>
  <c r="AI12" i="4"/>
  <c r="AE12" i="4"/>
  <c r="AD12" i="4"/>
  <c r="AC12" i="4"/>
  <c r="AB12" i="4"/>
  <c r="AP112" i="1"/>
  <c r="AS102" i="1"/>
  <c r="AT102" i="1" s="1"/>
  <c r="AX127" i="1"/>
  <c r="AX128" i="1"/>
  <c r="AX129" i="1"/>
  <c r="AX130" i="1"/>
  <c r="AX131" i="1"/>
  <c r="AX132" i="1"/>
  <c r="AX133" i="1"/>
  <c r="AX134" i="1"/>
  <c r="AX136" i="1"/>
  <c r="AX137" i="1"/>
  <c r="AX138" i="1"/>
  <c r="BB127" i="1"/>
  <c r="BB128" i="1"/>
  <c r="BB129" i="1"/>
  <c r="BB130" i="1"/>
  <c r="BB131" i="1"/>
  <c r="BB132" i="1"/>
  <c r="BB133" i="1"/>
  <c r="BB134" i="1"/>
  <c r="BB135" i="1"/>
  <c r="BB136" i="1"/>
  <c r="BB137" i="1"/>
  <c r="BB138" i="1"/>
  <c r="BB139" i="1"/>
  <c r="BC139" i="1" s="1"/>
  <c r="BB140" i="1"/>
  <c r="BC140" i="1" s="1"/>
  <c r="BB126" i="1"/>
  <c r="AX126" i="1"/>
  <c r="AO98" i="1"/>
  <c r="AT98" i="1" s="1"/>
  <c r="BB121" i="1"/>
  <c r="AS119" i="1"/>
  <c r="AS120" i="1"/>
  <c r="AS121" i="1"/>
  <c r="AQ117" i="1"/>
  <c r="AR117" i="1"/>
  <c r="AP117" i="1"/>
  <c r="AO119" i="1"/>
  <c r="AO120" i="1"/>
  <c r="AO121" i="1"/>
  <c r="AM117" i="1"/>
  <c r="AN117" i="1"/>
  <c r="AL117" i="1"/>
  <c r="AV117" i="1"/>
  <c r="AW117" i="1"/>
  <c r="AU117" i="1"/>
  <c r="AZ117" i="1"/>
  <c r="BA117" i="1"/>
  <c r="AY117" i="1"/>
  <c r="BA112" i="1"/>
  <c r="AZ112" i="1"/>
  <c r="AV112" i="1"/>
  <c r="AW112" i="1"/>
  <c r="AU112" i="1"/>
  <c r="AO114" i="1"/>
  <c r="AS114" i="1"/>
  <c r="AQ112" i="1"/>
  <c r="AR112" i="1"/>
  <c r="AM112" i="1"/>
  <c r="AN112" i="1"/>
  <c r="AL112" i="1"/>
  <c r="AZ107" i="1"/>
  <c r="BA107" i="1"/>
  <c r="AY107" i="1"/>
  <c r="AV107" i="1"/>
  <c r="AW107" i="1"/>
  <c r="AU107" i="1"/>
  <c r="AZ103" i="1"/>
  <c r="BA103" i="1"/>
  <c r="AY103" i="1"/>
  <c r="AV103" i="1"/>
  <c r="AQ17" i="4" s="1"/>
  <c r="AW103" i="1"/>
  <c r="AR17" i="4" s="1"/>
  <c r="AU103" i="1"/>
  <c r="AP17" i="4" s="1"/>
  <c r="AT9" i="4"/>
  <c r="AS9" i="4"/>
  <c r="AQ9" i="4"/>
  <c r="AP9" i="4"/>
  <c r="AQ87" i="1"/>
  <c r="AR87" i="1"/>
  <c r="AP87" i="1"/>
  <c r="AO88" i="1"/>
  <c r="AO89" i="1"/>
  <c r="AO90" i="1"/>
  <c r="AO91" i="1"/>
  <c r="AO92" i="1"/>
  <c r="AT92" i="1" s="1"/>
  <c r="AO93" i="1"/>
  <c r="AM87" i="1"/>
  <c r="AN87" i="1"/>
  <c r="AL87" i="1"/>
  <c r="AZ87" i="1"/>
  <c r="BA87" i="1"/>
  <c r="AY87" i="1"/>
  <c r="AV87" i="1"/>
  <c r="AW87" i="1"/>
  <c r="AU87" i="1"/>
  <c r="AZ80" i="1"/>
  <c r="BA80" i="1"/>
  <c r="AY80" i="1"/>
  <c r="AV80" i="1"/>
  <c r="AW80" i="1"/>
  <c r="AU80" i="1"/>
  <c r="AZ74" i="1"/>
  <c r="BA74" i="1"/>
  <c r="AY74" i="1"/>
  <c r="AV74" i="1"/>
  <c r="AW74" i="1"/>
  <c r="AU74" i="1"/>
  <c r="AZ67" i="1"/>
  <c r="BA67" i="1"/>
  <c r="AY67" i="1"/>
  <c r="AV67" i="1"/>
  <c r="AW67" i="1"/>
  <c r="AU67" i="1"/>
  <c r="AO66" i="1"/>
  <c r="AT66" i="1" s="1"/>
  <c r="AZ62" i="1"/>
  <c r="BA62" i="1"/>
  <c r="AY62" i="1"/>
  <c r="AV62" i="1"/>
  <c r="AW62" i="1"/>
  <c r="AU62" i="1"/>
  <c r="AX125" i="1" l="1"/>
  <c r="BB125" i="1"/>
  <c r="AM15" i="4"/>
  <c r="AR9" i="4"/>
  <c r="AX99" i="1"/>
  <c r="AT15" i="4"/>
  <c r="BC132" i="1"/>
  <c r="BC131" i="1"/>
  <c r="AI15" i="4"/>
  <c r="AT17" i="4"/>
  <c r="AS17" i="4"/>
  <c r="AS87" i="1"/>
  <c r="AS112" i="1"/>
  <c r="AP15" i="4"/>
  <c r="AK15" i="4"/>
  <c r="AO94" i="1"/>
  <c r="AN13" i="4"/>
  <c r="BC127" i="1"/>
  <c r="AR15" i="4"/>
  <c r="AS94" i="1"/>
  <c r="AO87" i="1"/>
  <c r="AJ15" i="4"/>
  <c r="AN12" i="4"/>
  <c r="AS15" i="4"/>
  <c r="BC128" i="1"/>
  <c r="AQ15" i="4"/>
  <c r="BC138" i="1"/>
  <c r="BC133" i="1"/>
  <c r="AL15" i="4"/>
  <c r="AT121" i="1"/>
  <c r="AT114" i="1"/>
  <c r="BC130" i="1"/>
  <c r="AO117" i="1"/>
  <c r="BC135" i="1"/>
  <c r="BC134" i="1"/>
  <c r="AO112" i="1"/>
  <c r="BC126" i="1"/>
  <c r="BC137" i="1"/>
  <c r="BC136" i="1"/>
  <c r="BC129" i="1"/>
  <c r="AZ57" i="1"/>
  <c r="BA57" i="1"/>
  <c r="AY57" i="1"/>
  <c r="AW57" i="1"/>
  <c r="AV57" i="1"/>
  <c r="AU57" i="1"/>
  <c r="AY52" i="1"/>
  <c r="AZ52" i="1"/>
  <c r="BA52" i="1"/>
  <c r="AV52" i="1"/>
  <c r="AW52" i="1"/>
  <c r="AU52" i="1"/>
  <c r="AZ48" i="1"/>
  <c r="BA48" i="1"/>
  <c r="AT14" i="4" s="1"/>
  <c r="AV48" i="1"/>
  <c r="AQ14" i="4" s="1"/>
  <c r="AW48" i="1"/>
  <c r="AR14" i="4" s="1"/>
  <c r="AU48" i="1"/>
  <c r="AP14" i="4" s="1"/>
  <c r="BA44" i="1"/>
  <c r="AZ44" i="1"/>
  <c r="AY44" i="1"/>
  <c r="AV44" i="1"/>
  <c r="AW44" i="1"/>
  <c r="AU44" i="1"/>
  <c r="AS16" i="4" l="1"/>
  <c r="BC125" i="1"/>
  <c r="AT16" i="4"/>
  <c r="AT94" i="1"/>
  <c r="AT87" i="1"/>
  <c r="AT112" i="1"/>
  <c r="AR16" i="4"/>
  <c r="AN15" i="4"/>
  <c r="AP16" i="4"/>
  <c r="AQ16" i="4"/>
  <c r="AZ35" i="1"/>
  <c r="BA35" i="1"/>
  <c r="AY35" i="1"/>
  <c r="AV35" i="1"/>
  <c r="AQ11" i="4" s="1"/>
  <c r="AW35" i="1"/>
  <c r="AU35" i="1"/>
  <c r="AP11" i="4" s="1"/>
  <c r="AR11" i="4" l="1"/>
  <c r="AZ29" i="1"/>
  <c r="BA29" i="1"/>
  <c r="AT10" i="4" s="1"/>
  <c r="AY29" i="1"/>
  <c r="AW29" i="1"/>
  <c r="AV29" i="1"/>
  <c r="AU29" i="1"/>
  <c r="AZ20" i="1"/>
  <c r="BA20" i="1"/>
  <c r="AY20" i="1"/>
  <c r="AV20" i="1"/>
  <c r="AW20" i="1"/>
  <c r="AU20" i="1"/>
  <c r="AX11" i="1"/>
  <c r="AX12" i="1"/>
  <c r="AX13" i="1"/>
  <c r="AX14" i="1"/>
  <c r="AX15" i="1"/>
  <c r="AX17" i="1"/>
  <c r="AX18" i="1"/>
  <c r="AX19" i="1"/>
  <c r="AX21" i="1"/>
  <c r="AX22" i="1"/>
  <c r="AX23" i="1"/>
  <c r="AX24" i="1"/>
  <c r="AX25" i="1"/>
  <c r="AX26" i="1"/>
  <c r="AX27" i="1"/>
  <c r="AX28" i="1"/>
  <c r="AX30" i="1"/>
  <c r="AX31" i="1"/>
  <c r="AX32" i="1"/>
  <c r="AX33" i="1"/>
  <c r="AX34" i="1"/>
  <c r="AX35" i="1"/>
  <c r="AX36" i="1"/>
  <c r="AX37" i="1"/>
  <c r="AX38" i="1"/>
  <c r="AX39" i="1"/>
  <c r="AX40" i="1"/>
  <c r="AX41" i="1"/>
  <c r="AX42" i="1"/>
  <c r="AX43" i="1"/>
  <c r="AX44" i="1"/>
  <c r="AX45" i="1"/>
  <c r="AX46" i="1"/>
  <c r="AX47" i="1"/>
  <c r="AX48" i="1"/>
  <c r="AX49" i="1"/>
  <c r="AX50" i="1"/>
  <c r="AY50" i="1" s="1"/>
  <c r="AX51" i="1"/>
  <c r="AX52" i="1"/>
  <c r="AX53" i="1"/>
  <c r="AX54" i="1"/>
  <c r="AX55" i="1"/>
  <c r="AX56" i="1"/>
  <c r="AX57" i="1"/>
  <c r="AX58" i="1"/>
  <c r="AX59" i="1"/>
  <c r="AX60" i="1"/>
  <c r="AX61" i="1"/>
  <c r="AX62" i="1"/>
  <c r="AX63" i="1"/>
  <c r="AX64" i="1"/>
  <c r="AX65" i="1"/>
  <c r="AX66" i="1"/>
  <c r="AX67" i="1"/>
  <c r="AX70" i="1"/>
  <c r="AX71" i="1"/>
  <c r="AX73" i="1"/>
  <c r="AX74" i="1"/>
  <c r="AX75" i="1"/>
  <c r="AX76" i="1"/>
  <c r="AX77" i="1"/>
  <c r="AX78" i="1"/>
  <c r="AX79" i="1"/>
  <c r="AX80" i="1"/>
  <c r="AX81" i="1"/>
  <c r="AX82" i="1"/>
  <c r="AX83" i="1"/>
  <c r="AX84" i="1"/>
  <c r="AX85" i="1"/>
  <c r="AX86" i="1"/>
  <c r="AX87" i="1"/>
  <c r="AX88" i="1"/>
  <c r="AX89" i="1"/>
  <c r="AX90" i="1"/>
  <c r="AX91" i="1"/>
  <c r="AX92" i="1"/>
  <c r="AX93" i="1"/>
  <c r="AX94" i="1"/>
  <c r="AX95" i="1"/>
  <c r="AX96" i="1"/>
  <c r="AX97" i="1"/>
  <c r="AX98" i="1"/>
  <c r="AX100" i="1"/>
  <c r="AX101" i="1"/>
  <c r="AX102" i="1"/>
  <c r="AX103" i="1"/>
  <c r="AX104" i="1"/>
  <c r="AX105" i="1"/>
  <c r="AX106" i="1"/>
  <c r="AX107" i="1"/>
  <c r="AX108" i="1"/>
  <c r="AX109" i="1"/>
  <c r="AX110" i="1"/>
  <c r="AX112" i="1"/>
  <c r="AX113" i="1"/>
  <c r="AX114" i="1"/>
  <c r="AY114" i="1" s="1"/>
  <c r="AY112" i="1" s="1"/>
  <c r="BB112" i="1" s="1"/>
  <c r="AX115" i="1"/>
  <c r="AX116" i="1"/>
  <c r="AX117" i="1"/>
  <c r="AX118" i="1"/>
  <c r="AX119" i="1"/>
  <c r="AX120" i="1"/>
  <c r="AX121" i="1"/>
  <c r="AZ10" i="1"/>
  <c r="BA10" i="1"/>
  <c r="AY10" i="1"/>
  <c r="AV10" i="1"/>
  <c r="AW10" i="1"/>
  <c r="AU10" i="1"/>
  <c r="BB8" i="1"/>
  <c r="BB9" i="1"/>
  <c r="BB11" i="1"/>
  <c r="BB12" i="1"/>
  <c r="BB13" i="1"/>
  <c r="BB14" i="1"/>
  <c r="BB15" i="1"/>
  <c r="BB17" i="1"/>
  <c r="BB18" i="1"/>
  <c r="BB19" i="1"/>
  <c r="BB21" i="1"/>
  <c r="BB25" i="1"/>
  <c r="BB26" i="1"/>
  <c r="BB27" i="1"/>
  <c r="BB28" i="1"/>
  <c r="BB30" i="1"/>
  <c r="BB31" i="1"/>
  <c r="BB32" i="1"/>
  <c r="BB33" i="1"/>
  <c r="BB34" i="1"/>
  <c r="BB35" i="1"/>
  <c r="BB36" i="1"/>
  <c r="BB37" i="1"/>
  <c r="BB38" i="1"/>
  <c r="BB39" i="1"/>
  <c r="BB40" i="1"/>
  <c r="BB41" i="1"/>
  <c r="BB42" i="1"/>
  <c r="BB43" i="1"/>
  <c r="BB44" i="1"/>
  <c r="BB45" i="1"/>
  <c r="BB46" i="1"/>
  <c r="BB47" i="1"/>
  <c r="BB49" i="1"/>
  <c r="BB51" i="1"/>
  <c r="BB52" i="1"/>
  <c r="BB53" i="1"/>
  <c r="BB54" i="1"/>
  <c r="BB55" i="1"/>
  <c r="BB56" i="1"/>
  <c r="BB57" i="1"/>
  <c r="BB58" i="1"/>
  <c r="BB59" i="1"/>
  <c r="BB60" i="1"/>
  <c r="BB61" i="1"/>
  <c r="BB62" i="1"/>
  <c r="BB63" i="1"/>
  <c r="BB64" i="1"/>
  <c r="BB65" i="1"/>
  <c r="BB66" i="1"/>
  <c r="BB67" i="1"/>
  <c r="BB68" i="1"/>
  <c r="BB70" i="1"/>
  <c r="BB71" i="1"/>
  <c r="BB73" i="1"/>
  <c r="BB74" i="1"/>
  <c r="BB75" i="1"/>
  <c r="BB76" i="1"/>
  <c r="BB77" i="1"/>
  <c r="BB78" i="1"/>
  <c r="BB79" i="1"/>
  <c r="BB80" i="1"/>
  <c r="BB81" i="1"/>
  <c r="BB82" i="1"/>
  <c r="BB83" i="1"/>
  <c r="BB84" i="1"/>
  <c r="BB85" i="1"/>
  <c r="BB86" i="1"/>
  <c r="BB87" i="1"/>
  <c r="BB88" i="1"/>
  <c r="BB89" i="1"/>
  <c r="BB90" i="1"/>
  <c r="BB91" i="1"/>
  <c r="BB92" i="1"/>
  <c r="BB93" i="1"/>
  <c r="BB94" i="1"/>
  <c r="BB95" i="1"/>
  <c r="BB96" i="1"/>
  <c r="BB97" i="1"/>
  <c r="BB98" i="1"/>
  <c r="BB99" i="1"/>
  <c r="BC99" i="1" s="1"/>
  <c r="BB100" i="1"/>
  <c r="BB101" i="1"/>
  <c r="BB102" i="1"/>
  <c r="BB103" i="1"/>
  <c r="BB104" i="1"/>
  <c r="BB105" i="1"/>
  <c r="BB106" i="1"/>
  <c r="BB107" i="1"/>
  <c r="BB108" i="1"/>
  <c r="BB109" i="1"/>
  <c r="BB113" i="1"/>
  <c r="BB115" i="1"/>
  <c r="BB116" i="1"/>
  <c r="BB117" i="1"/>
  <c r="BB118" i="1"/>
  <c r="BB119" i="1"/>
  <c r="BB120" i="1"/>
  <c r="AX8" i="1"/>
  <c r="AX9" i="1"/>
  <c r="BB114" i="1" l="1"/>
  <c r="AW123" i="1"/>
  <c r="AW142" i="1" s="1"/>
  <c r="AU123" i="1"/>
  <c r="AV123" i="1"/>
  <c r="AV142" i="1" s="1"/>
  <c r="AS11" i="4"/>
  <c r="BB50" i="1"/>
  <c r="BC50" i="1" s="1"/>
  <c r="AY48" i="1"/>
  <c r="AY123" i="1" s="1"/>
  <c r="AY142" i="1" s="1"/>
  <c r="AZ123" i="1"/>
  <c r="BA123" i="1"/>
  <c r="BA142" i="1" s="1"/>
  <c r="BC38" i="1"/>
  <c r="BC91" i="1"/>
  <c r="BC76" i="1"/>
  <c r="AP10" i="4"/>
  <c r="AR10" i="4"/>
  <c r="AT11" i="4"/>
  <c r="BC45" i="1"/>
  <c r="BC107" i="1"/>
  <c r="AS10" i="4"/>
  <c r="BC115" i="1"/>
  <c r="BC83" i="1"/>
  <c r="BC101" i="1"/>
  <c r="BC96" i="1"/>
  <c r="BC77" i="1"/>
  <c r="BC71" i="1"/>
  <c r="BC67" i="1"/>
  <c r="BC55" i="1"/>
  <c r="BC51" i="1"/>
  <c r="BC80" i="1"/>
  <c r="BC88" i="1"/>
  <c r="BC119" i="1"/>
  <c r="AQ10" i="4"/>
  <c r="AP8" i="4"/>
  <c r="AQ8" i="4"/>
  <c r="BC120" i="1"/>
  <c r="BC110" i="1"/>
  <c r="AR8" i="4"/>
  <c r="AS8" i="4"/>
  <c r="BC94" i="1"/>
  <c r="BC112" i="1"/>
  <c r="BC108" i="1"/>
  <c r="BC111" i="1"/>
  <c r="BC103" i="1"/>
  <c r="BC95" i="1"/>
  <c r="BC87" i="1"/>
  <c r="BC116" i="1"/>
  <c r="BC104" i="1"/>
  <c r="BC98" i="1"/>
  <c r="BC92" i="1"/>
  <c r="BC84" i="1"/>
  <c r="BC81" i="1"/>
  <c r="BC53" i="1"/>
  <c r="BC70" i="1"/>
  <c r="BC66" i="1"/>
  <c r="BC63" i="1"/>
  <c r="BC62" i="1"/>
  <c r="BC8" i="1"/>
  <c r="BC11" i="1"/>
  <c r="BC47" i="1"/>
  <c r="BC19" i="1"/>
  <c r="BC118" i="1"/>
  <c r="BC114" i="1"/>
  <c r="BC106" i="1"/>
  <c r="BC102" i="1"/>
  <c r="BC100" i="1"/>
  <c r="BC90" i="1"/>
  <c r="BC86" i="1"/>
  <c r="BC79" i="1"/>
  <c r="BC75" i="1"/>
  <c r="BC65" i="1"/>
  <c r="BC34" i="1"/>
  <c r="BC30" i="1"/>
  <c r="BC57" i="1"/>
  <c r="BC58" i="1"/>
  <c r="BC61" i="1"/>
  <c r="BC59" i="1"/>
  <c r="BC54" i="1"/>
  <c r="BC49" i="1"/>
  <c r="BC27" i="1"/>
  <c r="BC46" i="1"/>
  <c r="BC42" i="1"/>
  <c r="BC39" i="1"/>
  <c r="BC35" i="1"/>
  <c r="BC31" i="1"/>
  <c r="BB29" i="1"/>
  <c r="AX29" i="1"/>
  <c r="BC26" i="1"/>
  <c r="BC113" i="1"/>
  <c r="BC97" i="1"/>
  <c r="BC78" i="1"/>
  <c r="BC64" i="1"/>
  <c r="BC37" i="1"/>
  <c r="BC25" i="1"/>
  <c r="BC12" i="1"/>
  <c r="BC18" i="1"/>
  <c r="BC121" i="1"/>
  <c r="BC109" i="1"/>
  <c r="BC93" i="1"/>
  <c r="BC85" i="1"/>
  <c r="BC74" i="1"/>
  <c r="BC68" i="1"/>
  <c r="BC56" i="1"/>
  <c r="BC44" i="1"/>
  <c r="BC33" i="1"/>
  <c r="BC43" i="1"/>
  <c r="BC40" i="1"/>
  <c r="BC36" i="1"/>
  <c r="BC32" i="1"/>
  <c r="BC28" i="1"/>
  <c r="BC24" i="1"/>
  <c r="BC105" i="1"/>
  <c r="BC89" i="1"/>
  <c r="BC82" i="1"/>
  <c r="BC73" i="1"/>
  <c r="BC60" i="1"/>
  <c r="BC52" i="1"/>
  <c r="BC41" i="1"/>
  <c r="BC23" i="1"/>
  <c r="BC22" i="1"/>
  <c r="BB20" i="1"/>
  <c r="AX20" i="1"/>
  <c r="BC21" i="1"/>
  <c r="BC17" i="1"/>
  <c r="BB16" i="1"/>
  <c r="AX16" i="1"/>
  <c r="BC15" i="1"/>
  <c r="BB10" i="1"/>
  <c r="BC14" i="1"/>
  <c r="BC13" i="1"/>
  <c r="AX10" i="1"/>
  <c r="BB7" i="1"/>
  <c r="AX7" i="1"/>
  <c r="BC9" i="1"/>
  <c r="AF98" i="1"/>
  <c r="AK98" i="1" s="1"/>
  <c r="AF121" i="1"/>
  <c r="AK121" i="1" s="1"/>
  <c r="AI117" i="1"/>
  <c r="AH117" i="1"/>
  <c r="AG117" i="1"/>
  <c r="AJ115" i="1"/>
  <c r="AJ116" i="1"/>
  <c r="AJ114" i="1"/>
  <c r="AI112" i="1"/>
  <c r="AH112" i="1"/>
  <c r="AG112" i="1"/>
  <c r="AE112" i="1"/>
  <c r="AF114" i="1"/>
  <c r="AC112" i="1"/>
  <c r="AU11" i="4" l="1"/>
  <c r="AS14" i="4"/>
  <c r="BB48" i="1"/>
  <c r="BC48" i="1" s="1"/>
  <c r="BB123" i="1"/>
  <c r="BB142" i="1" s="1"/>
  <c r="AZ142" i="1"/>
  <c r="AX123" i="1"/>
  <c r="AF15" i="4"/>
  <c r="AU142" i="1"/>
  <c r="AX142" i="1" s="1"/>
  <c r="AU8" i="4"/>
  <c r="AE15" i="4"/>
  <c r="BC117" i="1"/>
  <c r="AC15" i="4"/>
  <c r="AB15" i="4"/>
  <c r="AD15" i="4"/>
  <c r="BC29" i="1"/>
  <c r="AK114" i="1"/>
  <c r="BC7" i="1"/>
  <c r="BC20" i="1"/>
  <c r="BC16" i="1"/>
  <c r="BC10" i="1"/>
  <c r="BC123" i="1" l="1"/>
  <c r="BC142" i="1" s="1"/>
  <c r="AI87" i="1"/>
  <c r="AH87" i="1"/>
  <c r="AG87" i="1"/>
  <c r="AE87" i="1"/>
  <c r="AC87" i="1"/>
  <c r="AJ92" i="1"/>
  <c r="AF92" i="1"/>
  <c r="AF68" i="1"/>
  <c r="AF70" i="1"/>
  <c r="AF71" i="1"/>
  <c r="AF73" i="1"/>
  <c r="AK92" i="1" l="1"/>
  <c r="AO134" i="1"/>
  <c r="AT134" i="1" s="1"/>
  <c r="AO135" i="1"/>
  <c r="AT135" i="1" s="1"/>
  <c r="AO136" i="1"/>
  <c r="AO137" i="1"/>
  <c r="AO138" i="1"/>
  <c r="AO127" i="1"/>
  <c r="AO128" i="1"/>
  <c r="AO129" i="1"/>
  <c r="AO130" i="1"/>
  <c r="AO131" i="1"/>
  <c r="AO132" i="1"/>
  <c r="AO133" i="1"/>
  <c r="AM107" i="1"/>
  <c r="AN107" i="1"/>
  <c r="AP107" i="1"/>
  <c r="AR107" i="1"/>
  <c r="AM103" i="1"/>
  <c r="AJ17" i="4" s="1"/>
  <c r="AN103" i="1"/>
  <c r="AK17" i="4" s="1"/>
  <c r="AP103" i="1"/>
  <c r="AL17" i="4" s="1"/>
  <c r="AQ103" i="1"/>
  <c r="AR103" i="1"/>
  <c r="AM17" i="4" s="1"/>
  <c r="AJ9" i="4"/>
  <c r="AK9" i="4"/>
  <c r="AL9" i="4"/>
  <c r="AM9" i="4"/>
  <c r="AP84" i="1"/>
  <c r="AQ84" i="1"/>
  <c r="AR84" i="1"/>
  <c r="AM84" i="1"/>
  <c r="AN84" i="1"/>
  <c r="AR74" i="1"/>
  <c r="AP74" i="1"/>
  <c r="AQ74" i="1"/>
  <c r="AM74" i="1"/>
  <c r="AN74" i="1"/>
  <c r="AP67" i="1"/>
  <c r="AQ67" i="1"/>
  <c r="AR67" i="1"/>
  <c r="AN67" i="1"/>
  <c r="AM67" i="1"/>
  <c r="AM62" i="1"/>
  <c r="AN62" i="1"/>
  <c r="AP62" i="1"/>
  <c r="AQ62" i="1"/>
  <c r="AR62" i="1"/>
  <c r="AM57" i="1"/>
  <c r="AN57" i="1"/>
  <c r="AP57" i="1"/>
  <c r="AQ57" i="1"/>
  <c r="AR57" i="1"/>
  <c r="AM52" i="1"/>
  <c r="AN52" i="1"/>
  <c r="AP52" i="1"/>
  <c r="AQ52" i="1"/>
  <c r="AR52" i="1"/>
  <c r="AM48" i="1"/>
  <c r="AJ14" i="4" s="1"/>
  <c r="AN48" i="1"/>
  <c r="AK14" i="4" s="1"/>
  <c r="AP48" i="1"/>
  <c r="AL14" i="4" s="1"/>
  <c r="AQ48" i="1"/>
  <c r="AR48" i="1"/>
  <c r="AM44" i="1"/>
  <c r="AN44" i="1"/>
  <c r="AP44" i="1"/>
  <c r="AQ44" i="1"/>
  <c r="AR44" i="1"/>
  <c r="AM35" i="1"/>
  <c r="AN35" i="1"/>
  <c r="AP35" i="1"/>
  <c r="AQ35" i="1"/>
  <c r="AR35" i="1"/>
  <c r="AM29" i="1"/>
  <c r="AN29" i="1"/>
  <c r="AP29" i="1"/>
  <c r="AQ29" i="1"/>
  <c r="AR29" i="1"/>
  <c r="AM10" i="4" s="1"/>
  <c r="AP20" i="1"/>
  <c r="AQ20" i="1"/>
  <c r="AR20" i="1"/>
  <c r="AM10" i="1"/>
  <c r="AM123" i="1" s="1"/>
  <c r="AN10" i="1"/>
  <c r="AP10" i="1"/>
  <c r="AQ10" i="1"/>
  <c r="AR10" i="1"/>
  <c r="AF138" i="1"/>
  <c r="AF136" i="1"/>
  <c r="AF137" i="1"/>
  <c r="AF131" i="1"/>
  <c r="AF132" i="1"/>
  <c r="AF133" i="1"/>
  <c r="AF134" i="1"/>
  <c r="AF135" i="1"/>
  <c r="AF128" i="1"/>
  <c r="AF129" i="1"/>
  <c r="AF130" i="1"/>
  <c r="AF127" i="1"/>
  <c r="AE107" i="1"/>
  <c r="AG107" i="1"/>
  <c r="AH107" i="1"/>
  <c r="AI107" i="1"/>
  <c r="AC17" i="4"/>
  <c r="AE103" i="1"/>
  <c r="AG103" i="1"/>
  <c r="AE17" i="4" s="1"/>
  <c r="AH103" i="1"/>
  <c r="AI103" i="1"/>
  <c r="AF17" i="4" s="1"/>
  <c r="AC9" i="4"/>
  <c r="AI84" i="1"/>
  <c r="AH84" i="1"/>
  <c r="AG84" i="1"/>
  <c r="AE84" i="1"/>
  <c r="AD84" i="1"/>
  <c r="AI74" i="1"/>
  <c r="AH74" i="1"/>
  <c r="AG74" i="1"/>
  <c r="AE74" i="1"/>
  <c r="AD74" i="1"/>
  <c r="AI67" i="1"/>
  <c r="AH67" i="1"/>
  <c r="AG67" i="1"/>
  <c r="AE67" i="1"/>
  <c r="AI62" i="1"/>
  <c r="AH62" i="1"/>
  <c r="AG62" i="1"/>
  <c r="AE62" i="1"/>
  <c r="AI57" i="1"/>
  <c r="AH57" i="1"/>
  <c r="AG57" i="1"/>
  <c r="AE57" i="1"/>
  <c r="AI52" i="1"/>
  <c r="AH52" i="1"/>
  <c r="AG52" i="1"/>
  <c r="AE52" i="1"/>
  <c r="AI48" i="1"/>
  <c r="AH48" i="1"/>
  <c r="AG48" i="1"/>
  <c r="AE14" i="4" s="1"/>
  <c r="AE48" i="1"/>
  <c r="AD14" i="4" s="1"/>
  <c r="AC14" i="4"/>
  <c r="AI44" i="1"/>
  <c r="AH44" i="1"/>
  <c r="AG44" i="1"/>
  <c r="AE44" i="1"/>
  <c r="AI35" i="1"/>
  <c r="AH35" i="1"/>
  <c r="AG35" i="1"/>
  <c r="AE35" i="1"/>
  <c r="AI29" i="1"/>
  <c r="AH29" i="1"/>
  <c r="AG29" i="1"/>
  <c r="AE29" i="1"/>
  <c r="AI20" i="1"/>
  <c r="AH20" i="1"/>
  <c r="AG20" i="1"/>
  <c r="AE20" i="1"/>
  <c r="AI10" i="1"/>
  <c r="AH10" i="1"/>
  <c r="AG10" i="1"/>
  <c r="AE10" i="1"/>
  <c r="AN123" i="1" l="1"/>
  <c r="AK11" i="4"/>
  <c r="AJ11" i="4"/>
  <c r="AR123" i="1"/>
  <c r="AQ123" i="1"/>
  <c r="AQ142" i="1" s="1"/>
  <c r="AP123" i="1"/>
  <c r="AP142" i="1" s="1"/>
  <c r="AN142" i="1"/>
  <c r="AD123" i="1"/>
  <c r="AD142" i="1" s="1"/>
  <c r="AF14" i="4"/>
  <c r="AL10" i="4"/>
  <c r="AF16" i="4"/>
  <c r="AF8" i="4"/>
  <c r="AM14" i="4"/>
  <c r="AM16" i="4"/>
  <c r="AO107" i="1"/>
  <c r="AF11" i="4"/>
  <c r="AM11" i="4"/>
  <c r="AJ16" i="4"/>
  <c r="AL8" i="4"/>
  <c r="AF9" i="4"/>
  <c r="AF10" i="4"/>
  <c r="AL11" i="4"/>
  <c r="AE9" i="4"/>
  <c r="X19" i="4"/>
  <c r="AD9" i="4"/>
  <c r="W19" i="4"/>
  <c r="AD11" i="4"/>
  <c r="AE10" i="4"/>
  <c r="AC10" i="4"/>
  <c r="AC8" i="4"/>
  <c r="AD16" i="4"/>
  <c r="AL16" i="4"/>
  <c r="AD8" i="4"/>
  <c r="AE11" i="4"/>
  <c r="AC11" i="4"/>
  <c r="AE16" i="4"/>
  <c r="AK16" i="4"/>
  <c r="AJ8" i="4"/>
  <c r="AD10" i="4"/>
  <c r="AD17" i="4"/>
  <c r="AC16" i="4"/>
  <c r="AK10" i="4"/>
  <c r="AJ10" i="4"/>
  <c r="AE8" i="4"/>
  <c r="AK8" i="4"/>
  <c r="AE123" i="1"/>
  <c r="AE142" i="1" s="1"/>
  <c r="AH123" i="1"/>
  <c r="AH142" i="1" s="1"/>
  <c r="AG123" i="1"/>
  <c r="AG142" i="1" s="1"/>
  <c r="AI123" i="1"/>
  <c r="AI142" i="1" s="1"/>
  <c r="AR142" i="1" l="1"/>
  <c r="AM142" i="1"/>
  <c r="AS123" i="1"/>
  <c r="Y19" i="4"/>
  <c r="AC20" i="1" l="1"/>
  <c r="AU12" i="4" l="1"/>
  <c r="AS140" i="1" l="1"/>
  <c r="AT140" i="1" s="1"/>
  <c r="AJ140" i="1"/>
  <c r="AK140" i="1" s="1"/>
  <c r="AS139" i="1"/>
  <c r="AT139" i="1" s="1"/>
  <c r="AK139" i="1"/>
  <c r="AS138" i="1"/>
  <c r="AT138" i="1" s="1"/>
  <c r="AJ138" i="1"/>
  <c r="AS137" i="1"/>
  <c r="AT137" i="1" s="1"/>
  <c r="AJ137" i="1"/>
  <c r="AT136" i="1"/>
  <c r="AJ136" i="1"/>
  <c r="AK136" i="1" s="1"/>
  <c r="AK135" i="1"/>
  <c r="AK134" i="1"/>
  <c r="AS133" i="1"/>
  <c r="AT133" i="1" s="1"/>
  <c r="AJ133" i="1"/>
  <c r="AS132" i="1"/>
  <c r="AT132" i="1" s="1"/>
  <c r="AJ132" i="1"/>
  <c r="AS131" i="1"/>
  <c r="AT131" i="1" s="1"/>
  <c r="AJ131" i="1"/>
  <c r="AS130" i="1"/>
  <c r="AT130" i="1" s="1"/>
  <c r="AJ130" i="1"/>
  <c r="AS129" i="1"/>
  <c r="AT129" i="1" s="1"/>
  <c r="AJ129" i="1"/>
  <c r="AS128" i="1"/>
  <c r="AT128" i="1" s="1"/>
  <c r="AJ128" i="1"/>
  <c r="AS127" i="1"/>
  <c r="AT127" i="1" s="1"/>
  <c r="AJ127" i="1"/>
  <c r="AS126" i="1"/>
  <c r="AO126" i="1"/>
  <c r="AO125" i="1" s="1"/>
  <c r="AJ126" i="1"/>
  <c r="AF126" i="1"/>
  <c r="AF125" i="1" s="1"/>
  <c r="AS124" i="1"/>
  <c r="AT124" i="1" s="1"/>
  <c r="AS122" i="1"/>
  <c r="AT122" i="1" s="1"/>
  <c r="AJ120" i="1"/>
  <c r="AF120" i="1"/>
  <c r="AJ119" i="1"/>
  <c r="AF119" i="1"/>
  <c r="AS118" i="1"/>
  <c r="AO118" i="1"/>
  <c r="AJ118" i="1"/>
  <c r="AF118" i="1"/>
  <c r="AS116" i="1"/>
  <c r="AO116" i="1"/>
  <c r="AF116" i="1"/>
  <c r="AK116" i="1" s="1"/>
  <c r="AS115" i="1"/>
  <c r="AO115" i="1"/>
  <c r="AF115" i="1"/>
  <c r="AK115" i="1" s="1"/>
  <c r="AS113" i="1"/>
  <c r="AO113" i="1"/>
  <c r="AJ113" i="1"/>
  <c r="AJ112" i="1" s="1"/>
  <c r="AF113" i="1"/>
  <c r="AS111" i="1"/>
  <c r="AJ111" i="1"/>
  <c r="AF111" i="1"/>
  <c r="AS110" i="1"/>
  <c r="AO110" i="1"/>
  <c r="AJ110" i="1"/>
  <c r="AF110" i="1"/>
  <c r="AS109" i="1"/>
  <c r="AO109" i="1"/>
  <c r="AJ109" i="1"/>
  <c r="AF109" i="1"/>
  <c r="AS108" i="1"/>
  <c r="AO108" i="1"/>
  <c r="AJ108" i="1"/>
  <c r="AF108" i="1"/>
  <c r="AC107" i="1"/>
  <c r="AS106" i="1"/>
  <c r="AO106" i="1"/>
  <c r="AJ106" i="1"/>
  <c r="AF106" i="1"/>
  <c r="AS105" i="1"/>
  <c r="AO105" i="1"/>
  <c r="AJ105" i="1"/>
  <c r="AF105" i="1"/>
  <c r="AS104" i="1"/>
  <c r="AO104" i="1"/>
  <c r="AJ104" i="1"/>
  <c r="AF104" i="1"/>
  <c r="AL103" i="1"/>
  <c r="AI17" i="4" s="1"/>
  <c r="AN17" i="4" s="1"/>
  <c r="AC103" i="1"/>
  <c r="AB17" i="4" s="1"/>
  <c r="AJ102" i="1"/>
  <c r="AK102" i="1" s="1"/>
  <c r="AS101" i="1"/>
  <c r="AO101" i="1"/>
  <c r="AJ101" i="1"/>
  <c r="AF101" i="1"/>
  <c r="AS100" i="1"/>
  <c r="AO100" i="1"/>
  <c r="AJ100" i="1"/>
  <c r="AF100" i="1"/>
  <c r="AI9" i="4"/>
  <c r="AN9" i="4" s="1"/>
  <c r="AS97" i="1"/>
  <c r="AO97" i="1"/>
  <c r="AJ97" i="1"/>
  <c r="AF97" i="1"/>
  <c r="AS96" i="1"/>
  <c r="AO96" i="1"/>
  <c r="AJ96" i="1"/>
  <c r="AF96" i="1"/>
  <c r="AS95" i="1"/>
  <c r="AO95" i="1"/>
  <c r="AJ95" i="1"/>
  <c r="AF95" i="1"/>
  <c r="AS93" i="1"/>
  <c r="AJ93" i="1"/>
  <c r="AF93" i="1"/>
  <c r="AS91" i="1"/>
  <c r="AJ91" i="1"/>
  <c r="AF91" i="1"/>
  <c r="AS90" i="1"/>
  <c r="AJ90" i="1"/>
  <c r="AF90" i="1"/>
  <c r="AS89" i="1"/>
  <c r="AJ89" i="1"/>
  <c r="AF89" i="1"/>
  <c r="AS88" i="1"/>
  <c r="AJ88" i="1"/>
  <c r="AF88" i="1"/>
  <c r="AS86" i="1"/>
  <c r="AO86" i="1"/>
  <c r="AJ86" i="1"/>
  <c r="AF86" i="1"/>
  <c r="AS85" i="1"/>
  <c r="AO85" i="1"/>
  <c r="AJ85" i="1"/>
  <c r="AF85" i="1"/>
  <c r="AL84" i="1"/>
  <c r="AC84" i="1"/>
  <c r="AS83" i="1"/>
  <c r="AO83" i="1"/>
  <c r="AJ83" i="1"/>
  <c r="AF83" i="1"/>
  <c r="AS82" i="1"/>
  <c r="AO82" i="1"/>
  <c r="AJ82" i="1"/>
  <c r="AF82" i="1"/>
  <c r="AS81" i="1"/>
  <c r="AO81" i="1"/>
  <c r="AJ81" i="1"/>
  <c r="AF81" i="1"/>
  <c r="AS79" i="1"/>
  <c r="AO79" i="1"/>
  <c r="AJ79" i="1"/>
  <c r="AF79" i="1"/>
  <c r="AS78" i="1"/>
  <c r="AO78" i="1"/>
  <c r="AJ78" i="1"/>
  <c r="AF78" i="1"/>
  <c r="AS77" i="1"/>
  <c r="AO77" i="1"/>
  <c r="AJ77" i="1"/>
  <c r="AF77" i="1"/>
  <c r="AS76" i="1"/>
  <c r="AO76" i="1"/>
  <c r="AJ76" i="1"/>
  <c r="AF76" i="1"/>
  <c r="AS75" i="1"/>
  <c r="AO75" i="1"/>
  <c r="AJ75" i="1"/>
  <c r="AF75" i="1"/>
  <c r="AL74" i="1"/>
  <c r="AC74" i="1"/>
  <c r="AS73" i="1"/>
  <c r="AO73" i="1"/>
  <c r="AJ73" i="1"/>
  <c r="AS71" i="1"/>
  <c r="AO71" i="1"/>
  <c r="AJ71" i="1"/>
  <c r="AK71" i="1" s="1"/>
  <c r="AS70" i="1"/>
  <c r="AO70" i="1"/>
  <c r="AJ70" i="1"/>
  <c r="AS68" i="1"/>
  <c r="AO68" i="1"/>
  <c r="AJ68" i="1"/>
  <c r="AL67" i="1"/>
  <c r="AC67" i="1"/>
  <c r="AF67" i="1" s="1"/>
  <c r="AJ66" i="1"/>
  <c r="AK66" i="1" s="1"/>
  <c r="AS65" i="1"/>
  <c r="AO65" i="1"/>
  <c r="AJ65" i="1"/>
  <c r="AF65" i="1"/>
  <c r="AS64" i="1"/>
  <c r="AO64" i="1"/>
  <c r="AJ64" i="1"/>
  <c r="AF64" i="1"/>
  <c r="AS63" i="1"/>
  <c r="AO63" i="1"/>
  <c r="AJ63" i="1"/>
  <c r="AF63" i="1"/>
  <c r="AL62" i="1"/>
  <c r="AC62" i="1"/>
  <c r="AS61" i="1"/>
  <c r="AO61" i="1"/>
  <c r="AJ61" i="1"/>
  <c r="AF61" i="1"/>
  <c r="AS60" i="1"/>
  <c r="AO60" i="1"/>
  <c r="AJ60" i="1"/>
  <c r="AF60" i="1"/>
  <c r="AS59" i="1"/>
  <c r="AO59" i="1"/>
  <c r="AJ59" i="1"/>
  <c r="AF59" i="1"/>
  <c r="AS58" i="1"/>
  <c r="AO58" i="1"/>
  <c r="AJ58" i="1"/>
  <c r="AF58" i="1"/>
  <c r="AL57" i="1"/>
  <c r="AC57" i="1"/>
  <c r="AS56" i="1"/>
  <c r="AO56" i="1"/>
  <c r="AJ56" i="1"/>
  <c r="AF56" i="1"/>
  <c r="AS55" i="1"/>
  <c r="AO55" i="1"/>
  <c r="AJ55" i="1"/>
  <c r="AF55" i="1"/>
  <c r="AS54" i="1"/>
  <c r="AO54" i="1"/>
  <c r="AJ54" i="1"/>
  <c r="AF54" i="1"/>
  <c r="AS53" i="1"/>
  <c r="AO53" i="1"/>
  <c r="AJ53" i="1"/>
  <c r="AF53" i="1"/>
  <c r="AL52" i="1"/>
  <c r="AC52" i="1"/>
  <c r="AS51" i="1"/>
  <c r="AO51" i="1"/>
  <c r="AJ51" i="1"/>
  <c r="AF51" i="1"/>
  <c r="AS50" i="1"/>
  <c r="AO50" i="1"/>
  <c r="AJ50" i="1"/>
  <c r="AF50" i="1"/>
  <c r="AS49" i="1"/>
  <c r="AO49" i="1"/>
  <c r="AJ49" i="1"/>
  <c r="AF49" i="1"/>
  <c r="AL48" i="1"/>
  <c r="AI14" i="4" s="1"/>
  <c r="AN14" i="4" s="1"/>
  <c r="AC48" i="1"/>
  <c r="AB14" i="4" s="1"/>
  <c r="AS47" i="1"/>
  <c r="AO47" i="1"/>
  <c r="AJ47" i="1"/>
  <c r="AF47" i="1"/>
  <c r="AS46" i="1"/>
  <c r="AO46" i="1"/>
  <c r="AJ46" i="1"/>
  <c r="AF46" i="1"/>
  <c r="AS45" i="1"/>
  <c r="AO45" i="1"/>
  <c r="AJ45" i="1"/>
  <c r="AF45" i="1"/>
  <c r="AL44" i="1"/>
  <c r="AC44" i="1"/>
  <c r="AB8" i="4" s="1"/>
  <c r="AS43" i="1"/>
  <c r="AO43" i="1"/>
  <c r="AJ43" i="1"/>
  <c r="AF43" i="1"/>
  <c r="AS42" i="1"/>
  <c r="AO42" i="1"/>
  <c r="AJ42" i="1"/>
  <c r="AF42" i="1"/>
  <c r="AS41" i="1"/>
  <c r="AO41" i="1"/>
  <c r="AJ41" i="1"/>
  <c r="AF41" i="1"/>
  <c r="AS39" i="1"/>
  <c r="AO39" i="1"/>
  <c r="AJ39" i="1"/>
  <c r="AF39" i="1"/>
  <c r="AS38" i="1"/>
  <c r="AO38" i="1"/>
  <c r="AJ38" i="1"/>
  <c r="AF38" i="1"/>
  <c r="AS37" i="1"/>
  <c r="AO37" i="1"/>
  <c r="AJ37" i="1"/>
  <c r="AF37" i="1"/>
  <c r="AS36" i="1"/>
  <c r="AO36" i="1"/>
  <c r="AJ36" i="1"/>
  <c r="AF36" i="1"/>
  <c r="AL35" i="1"/>
  <c r="AC35" i="1"/>
  <c r="AS34" i="1"/>
  <c r="AO34" i="1"/>
  <c r="AJ34" i="1"/>
  <c r="AF34" i="1"/>
  <c r="AS33" i="1"/>
  <c r="AO33" i="1"/>
  <c r="AJ33" i="1"/>
  <c r="AF33" i="1"/>
  <c r="AS32" i="1"/>
  <c r="AO32" i="1"/>
  <c r="AJ32" i="1"/>
  <c r="AF32" i="1"/>
  <c r="AS31" i="1"/>
  <c r="AO31" i="1"/>
  <c r="AJ31" i="1"/>
  <c r="AF31" i="1"/>
  <c r="AS30" i="1"/>
  <c r="AO30" i="1"/>
  <c r="AJ30" i="1"/>
  <c r="AF30" i="1"/>
  <c r="AL29" i="1"/>
  <c r="AC29" i="1"/>
  <c r="AS28" i="1"/>
  <c r="AO28" i="1"/>
  <c r="AJ28" i="1"/>
  <c r="AF28" i="1"/>
  <c r="AS27" i="1"/>
  <c r="AO27" i="1"/>
  <c r="AJ27" i="1"/>
  <c r="AF27" i="1"/>
  <c r="AS26" i="1"/>
  <c r="AO26" i="1"/>
  <c r="AJ26" i="1"/>
  <c r="AF26" i="1"/>
  <c r="AS25" i="1"/>
  <c r="AO25" i="1"/>
  <c r="AJ25" i="1"/>
  <c r="AF25" i="1"/>
  <c r="AS24" i="1"/>
  <c r="AO24" i="1"/>
  <c r="AJ24" i="1"/>
  <c r="AF24" i="1"/>
  <c r="AS23" i="1"/>
  <c r="AO23" i="1"/>
  <c r="AJ23" i="1"/>
  <c r="AF23" i="1"/>
  <c r="AS22" i="1"/>
  <c r="AO22" i="1"/>
  <c r="AJ22" i="1"/>
  <c r="AF22" i="1"/>
  <c r="AS21" i="1"/>
  <c r="AO21" i="1"/>
  <c r="AJ21" i="1"/>
  <c r="AF21" i="1"/>
  <c r="AS19" i="1"/>
  <c r="AO19" i="1"/>
  <c r="AJ19" i="1"/>
  <c r="AF19" i="1"/>
  <c r="AS18" i="1"/>
  <c r="AO18" i="1"/>
  <c r="AJ18" i="1"/>
  <c r="AF18" i="1"/>
  <c r="AS17" i="1"/>
  <c r="AO17" i="1"/>
  <c r="AJ17" i="1"/>
  <c r="AF17" i="1"/>
  <c r="AS15" i="1"/>
  <c r="AO15" i="1"/>
  <c r="AJ15" i="1"/>
  <c r="AF15" i="1"/>
  <c r="AS14" i="1"/>
  <c r="AJ14" i="1"/>
  <c r="AF14" i="1"/>
  <c r="AS13" i="1"/>
  <c r="AO13" i="1"/>
  <c r="AJ13" i="1"/>
  <c r="AF13" i="1"/>
  <c r="AS12" i="1"/>
  <c r="AO12" i="1"/>
  <c r="AJ12" i="1"/>
  <c r="AF12" i="1"/>
  <c r="AO11" i="1"/>
  <c r="AJ11" i="1"/>
  <c r="AF11" i="1"/>
  <c r="AL10" i="1"/>
  <c r="AC10" i="1"/>
  <c r="AS9" i="1"/>
  <c r="AO9" i="1"/>
  <c r="AJ9" i="1"/>
  <c r="AF9" i="1"/>
  <c r="AS8" i="1"/>
  <c r="AO8" i="1"/>
  <c r="AJ8" i="1"/>
  <c r="AF8" i="1"/>
  <c r="AL123" i="1" l="1"/>
  <c r="AJ125" i="1"/>
  <c r="AS125" i="1"/>
  <c r="AO123" i="1"/>
  <c r="AT123" i="1" s="1"/>
  <c r="AS84" i="1"/>
  <c r="AI11" i="4"/>
  <c r="AN11" i="4" s="1"/>
  <c r="AI16" i="4"/>
  <c r="AN16" i="4" s="1"/>
  <c r="AB9" i="4"/>
  <c r="Z9" i="4"/>
  <c r="AB11" i="4"/>
  <c r="AG11" i="4" s="1"/>
  <c r="AB10" i="4"/>
  <c r="Z10" i="4"/>
  <c r="AK96" i="1"/>
  <c r="AT126" i="1"/>
  <c r="AT125" i="1" s="1"/>
  <c r="AK97" i="1"/>
  <c r="AI10" i="4"/>
  <c r="AN10" i="4" s="1"/>
  <c r="AO10" i="1"/>
  <c r="AS44" i="1"/>
  <c r="AJ48" i="1"/>
  <c r="AJ57" i="1"/>
  <c r="AF117" i="1"/>
  <c r="AJ117" i="1"/>
  <c r="AJ44" i="1"/>
  <c r="AF87" i="1"/>
  <c r="AI8" i="4"/>
  <c r="AN8" i="4" s="1"/>
  <c r="AB16" i="4"/>
  <c r="AJ84" i="1"/>
  <c r="AS107" i="1"/>
  <c r="AS117" i="1"/>
  <c r="AT117" i="1" s="1"/>
  <c r="AS103" i="1"/>
  <c r="AS62" i="1"/>
  <c r="AO62" i="1"/>
  <c r="AS52" i="1"/>
  <c r="AS48" i="1"/>
  <c r="AO48" i="1"/>
  <c r="AO44" i="1"/>
  <c r="AO35" i="1"/>
  <c r="AK95" i="1"/>
  <c r="AT71" i="1"/>
  <c r="AF112" i="1"/>
  <c r="AK112" i="1" s="1"/>
  <c r="AO84" i="1"/>
  <c r="AK23" i="1"/>
  <c r="AK24" i="1"/>
  <c r="AK26" i="1"/>
  <c r="AK27" i="1"/>
  <c r="AK28" i="1"/>
  <c r="AJ103" i="1"/>
  <c r="AF103" i="1"/>
  <c r="AJ87" i="1"/>
  <c r="AF84" i="1"/>
  <c r="AJ67" i="1"/>
  <c r="AK67" i="1" s="1"/>
  <c r="AF62" i="1"/>
  <c r="AJ52" i="1"/>
  <c r="AF52" i="1"/>
  <c r="AF48" i="1"/>
  <c r="AF44" i="1"/>
  <c r="AJ35" i="1"/>
  <c r="AF35" i="1"/>
  <c r="AJ10" i="1"/>
  <c r="AF10" i="1"/>
  <c r="AK32" i="1"/>
  <c r="AK34" i="1"/>
  <c r="AT12" i="1"/>
  <c r="AT15" i="1"/>
  <c r="AT18" i="1"/>
  <c r="AT70" i="1"/>
  <c r="AT38" i="1"/>
  <c r="AT46" i="1"/>
  <c r="AT47" i="1"/>
  <c r="AT115" i="1"/>
  <c r="AK42" i="1"/>
  <c r="AK119" i="1"/>
  <c r="AK120" i="1"/>
  <c r="AT31" i="1"/>
  <c r="AT53" i="1"/>
  <c r="AO52" i="1"/>
  <c r="AO57" i="1"/>
  <c r="AK50" i="1"/>
  <c r="AK54" i="1"/>
  <c r="AS57" i="1"/>
  <c r="AJ62" i="1"/>
  <c r="AO67" i="1"/>
  <c r="AS67" i="1"/>
  <c r="AJ20" i="1"/>
  <c r="AK75" i="1"/>
  <c r="AF74" i="1"/>
  <c r="AT91" i="1"/>
  <c r="AT104" i="1"/>
  <c r="AO103" i="1"/>
  <c r="AJ74" i="1"/>
  <c r="AK30" i="1"/>
  <c r="AF29" i="1"/>
  <c r="AS20" i="1"/>
  <c r="AJ29" i="1"/>
  <c r="AO74" i="1"/>
  <c r="AS10" i="1"/>
  <c r="AO20" i="1"/>
  <c r="AK18" i="1"/>
  <c r="AO29" i="1"/>
  <c r="AS74" i="1"/>
  <c r="AS35" i="1"/>
  <c r="AS29" i="1"/>
  <c r="AK58" i="1"/>
  <c r="AF57" i="1"/>
  <c r="AF20" i="1"/>
  <c r="AF107" i="1"/>
  <c r="AT14" i="1"/>
  <c r="AT39" i="1"/>
  <c r="AT76" i="1"/>
  <c r="AJ107" i="1"/>
  <c r="AK104" i="1"/>
  <c r="AU9" i="4"/>
  <c r="AK21" i="1"/>
  <c r="AK9" i="1"/>
  <c r="AK68" i="1"/>
  <c r="AT78" i="1"/>
  <c r="AK19" i="1"/>
  <c r="AT34" i="1"/>
  <c r="AK60" i="1"/>
  <c r="AK64" i="1"/>
  <c r="AK77" i="1"/>
  <c r="AK13" i="1"/>
  <c r="AK14" i="1"/>
  <c r="AT22" i="1"/>
  <c r="AT28" i="1"/>
  <c r="AK36" i="1"/>
  <c r="AK38" i="1"/>
  <c r="AT42" i="1"/>
  <c r="AK46" i="1"/>
  <c r="AT50" i="1"/>
  <c r="AK73" i="1"/>
  <c r="AK89" i="1"/>
  <c r="AK91" i="1"/>
  <c r="AT119" i="1"/>
  <c r="AK126" i="1"/>
  <c r="AK128" i="1"/>
  <c r="AK132" i="1"/>
  <c r="AT9" i="1"/>
  <c r="AT83" i="1"/>
  <c r="AK85" i="1"/>
  <c r="AK100" i="1"/>
  <c r="AK108" i="1"/>
  <c r="AK110" i="1"/>
  <c r="AK111" i="1"/>
  <c r="AU13" i="4"/>
  <c r="AT27" i="1"/>
  <c r="AT58" i="1"/>
  <c r="AT59" i="1"/>
  <c r="AK81" i="1"/>
  <c r="AT85" i="1"/>
  <c r="AT100" i="1"/>
  <c r="AT101" i="1"/>
  <c r="AT110" i="1"/>
  <c r="AT32" i="1"/>
  <c r="AK56" i="1"/>
  <c r="AT64" i="1"/>
  <c r="AK70" i="1"/>
  <c r="AT79" i="1"/>
  <c r="AT89" i="1"/>
  <c r="AT96" i="1"/>
  <c r="AT109" i="1"/>
  <c r="AK131" i="1"/>
  <c r="AK137" i="1"/>
  <c r="AT82" i="1"/>
  <c r="AK106" i="1"/>
  <c r="AT54" i="1"/>
  <c r="AT23" i="1"/>
  <c r="AK55" i="1"/>
  <c r="AK61" i="1"/>
  <c r="AK86" i="1"/>
  <c r="AT95" i="1"/>
  <c r="AK101" i="1"/>
  <c r="AT33" i="1"/>
  <c r="AT90" i="1"/>
  <c r="AT111" i="1"/>
  <c r="AT120" i="1"/>
  <c r="AK133" i="1"/>
  <c r="AT116" i="1"/>
  <c r="AK8" i="1"/>
  <c r="AK17" i="1"/>
  <c r="AT19" i="1"/>
  <c r="AT24" i="1"/>
  <c r="AT25" i="1"/>
  <c r="AK33" i="1"/>
  <c r="AT60" i="1"/>
  <c r="AT61" i="1"/>
  <c r="AT65" i="1"/>
  <c r="AT68" i="1"/>
  <c r="AT73" i="1"/>
  <c r="AK79" i="1"/>
  <c r="AK83" i="1"/>
  <c r="AT105" i="1"/>
  <c r="AT106" i="1"/>
  <c r="AK12" i="1"/>
  <c r="AT21" i="1"/>
  <c r="AK11" i="1"/>
  <c r="AT13" i="1"/>
  <c r="AK15" i="1"/>
  <c r="AT26" i="1"/>
  <c r="AT30" i="1"/>
  <c r="AT36" i="1"/>
  <c r="AK39" i="1"/>
  <c r="AK43" i="1"/>
  <c r="AK47" i="1"/>
  <c r="AK51" i="1"/>
  <c r="AT56" i="1"/>
  <c r="AK59" i="1"/>
  <c r="AK65" i="1"/>
  <c r="AT77" i="1"/>
  <c r="AT88" i="1"/>
  <c r="AK93" i="1"/>
  <c r="AU17" i="4"/>
  <c r="AT108" i="1"/>
  <c r="AK129" i="1"/>
  <c r="AK130" i="1"/>
  <c r="AK138" i="1"/>
  <c r="AK63" i="1"/>
  <c r="AT17" i="1"/>
  <c r="AK37" i="1"/>
  <c r="AK45" i="1"/>
  <c r="AT81" i="1"/>
  <c r="AK90" i="1"/>
  <c r="AT113" i="1"/>
  <c r="AK127" i="1"/>
  <c r="AT75" i="1"/>
  <c r="AK109" i="1"/>
  <c r="AK118" i="1"/>
  <c r="AT8" i="1"/>
  <c r="AT11" i="1"/>
  <c r="AC123" i="1"/>
  <c r="AC142" i="1" s="1"/>
  <c r="AK22" i="1"/>
  <c r="AK25" i="1"/>
  <c r="AK31" i="1"/>
  <c r="AT55" i="1"/>
  <c r="AK76" i="1"/>
  <c r="AT97" i="1"/>
  <c r="AK105" i="1"/>
  <c r="AK113" i="1"/>
  <c r="AT37" i="1"/>
  <c r="AK41" i="1"/>
  <c r="AT43" i="1"/>
  <c r="AK49" i="1"/>
  <c r="AT51" i="1"/>
  <c r="AK53" i="1"/>
  <c r="AT63" i="1"/>
  <c r="AK78" i="1"/>
  <c r="AK82" i="1"/>
  <c r="AT86" i="1"/>
  <c r="AK88" i="1"/>
  <c r="AT93" i="1"/>
  <c r="AT118" i="1"/>
  <c r="AT41" i="1"/>
  <c r="AT45" i="1"/>
  <c r="AT49" i="1"/>
  <c r="AK125" i="1" l="1"/>
  <c r="AL142" i="1"/>
  <c r="AO142" i="1" s="1"/>
  <c r="AT44" i="1"/>
  <c r="AS142" i="1"/>
  <c r="AT103" i="1"/>
  <c r="AT107" i="1"/>
  <c r="AT29" i="1"/>
  <c r="AT52" i="1"/>
  <c r="AT67" i="1"/>
  <c r="AT57" i="1"/>
  <c r="AT48" i="1"/>
  <c r="AT99" i="1"/>
  <c r="U19" i="4"/>
  <c r="Z19" i="4"/>
  <c r="AT20" i="1"/>
  <c r="AT7" i="1"/>
  <c r="AK7" i="1"/>
  <c r="AF142" i="1"/>
  <c r="AK87" i="1"/>
  <c r="AT35" i="1"/>
  <c r="AT10" i="1"/>
  <c r="AT16" i="1"/>
  <c r="AT62" i="1"/>
  <c r="AT40" i="1"/>
  <c r="AT80" i="1"/>
  <c r="AG8" i="4"/>
  <c r="AK117" i="1"/>
  <c r="AJ123" i="1"/>
  <c r="AJ142" i="1" s="1"/>
  <c r="AK48" i="1"/>
  <c r="AK44" i="1"/>
  <c r="AF123" i="1"/>
  <c r="AK62" i="1"/>
  <c r="AK107" i="1"/>
  <c r="AK74" i="1"/>
  <c r="AK10" i="1"/>
  <c r="AU14" i="4"/>
  <c r="AK84" i="1"/>
  <c r="AK35" i="1"/>
  <c r="AK20" i="1"/>
  <c r="AT74" i="1"/>
  <c r="AK57" i="1"/>
  <c r="AK29" i="1"/>
  <c r="AK52" i="1"/>
  <c r="AT84" i="1"/>
  <c r="AK103" i="1"/>
  <c r="AU10" i="4"/>
  <c r="AU16" i="4"/>
  <c r="AU15" i="4"/>
  <c r="AT142" i="1" l="1"/>
  <c r="AK142" i="1"/>
  <c r="AF19" i="4"/>
  <c r="AK123" i="1"/>
  <c r="AN19" i="4"/>
  <c r="AU19" i="4"/>
  <c r="AE19" i="4"/>
  <c r="AG9" i="4" l="1"/>
  <c r="AB19" i="4"/>
  <c r="AC19" i="4"/>
  <c r="AD19" i="4"/>
  <c r="AG10" i="4" l="1"/>
  <c r="K142" i="1" l="1"/>
  <c r="AA16" i="4"/>
  <c r="U41" i="4"/>
  <c r="AG17" i="4"/>
  <c r="AG16" i="4"/>
  <c r="AG15" i="4"/>
  <c r="AG14" i="4"/>
  <c r="AG13" i="4"/>
  <c r="AG12" i="4"/>
  <c r="AP19" i="4"/>
  <c r="AK19" i="4"/>
  <c r="N142" i="1" l="1"/>
  <c r="AL19" i="4"/>
  <c r="AM19" i="4"/>
  <c r="AS19" i="4"/>
  <c r="AT19" i="4"/>
  <c r="AJ19" i="4"/>
  <c r="AR19" i="4"/>
  <c r="AI19" i="4"/>
  <c r="AG19" i="4"/>
  <c r="AQ19" i="4"/>
  <c r="T16" i="4" l="1"/>
  <c r="T9" i="4"/>
  <c r="T11" i="4"/>
  <c r="T10" i="4"/>
  <c r="T12" i="4"/>
  <c r="T13" i="4"/>
  <c r="T14" i="4"/>
  <c r="T15" i="4"/>
  <c r="T17" i="4"/>
  <c r="AA15" i="4"/>
  <c r="AA12" i="4"/>
  <c r="AA8" i="4"/>
  <c r="AA17" i="4"/>
  <c r="AA10" i="4"/>
  <c r="AA14" i="4"/>
  <c r="AA9" i="4"/>
  <c r="AA13" i="4"/>
  <c r="AA11" i="4"/>
  <c r="T8" i="4"/>
  <c r="AV15" i="4"/>
  <c r="AO14" i="4"/>
  <c r="AV17" i="4"/>
  <c r="AV11" i="4"/>
  <c r="AV9" i="4"/>
  <c r="AV14" i="4"/>
  <c r="AV10" i="4"/>
  <c r="AV12" i="4"/>
  <c r="AV13" i="4"/>
  <c r="AV8" i="4"/>
  <c r="AH14" i="4"/>
  <c r="AH9" i="4"/>
  <c r="AH10" i="4"/>
  <c r="AH8" i="4"/>
  <c r="AH13" i="4"/>
  <c r="AH17" i="4"/>
  <c r="AH12" i="4"/>
  <c r="AH16" i="4"/>
  <c r="AH15" i="4"/>
  <c r="AH11" i="4"/>
  <c r="AS2" i="1" l="1"/>
  <c r="AN2" i="1"/>
  <c r="AL2" i="1" l="1"/>
  <c r="AP2" i="1"/>
</calcChain>
</file>

<file path=xl/sharedStrings.xml><?xml version="1.0" encoding="utf-8"?>
<sst xmlns="http://schemas.openxmlformats.org/spreadsheetml/2006/main" count="400" uniqueCount="279">
  <si>
    <t>DEPENSES ORDINAIRES</t>
  </si>
  <si>
    <t>DEPENSES EN CAPITAL</t>
  </si>
  <si>
    <t>Code Prog.</t>
  </si>
  <si>
    <t>Dépenses de personnel</t>
  </si>
  <si>
    <t>Dépenses d'acquisitions de biens et services</t>
  </si>
  <si>
    <t>Dépenses de transfert</t>
  </si>
  <si>
    <t>Total dépenses ordinaires (a)</t>
  </si>
  <si>
    <t>Ressources Intérieures</t>
  </si>
  <si>
    <t>Ressources extérieures (dons)</t>
  </si>
  <si>
    <t>Ressources extérieures (prêts)</t>
  </si>
  <si>
    <t>Total dépenses en capital (b)</t>
  </si>
  <si>
    <t>014</t>
  </si>
  <si>
    <t>015</t>
  </si>
  <si>
    <t>016</t>
  </si>
  <si>
    <t>MINISTERE DE LA JUSTICE ET DE LA LEGISLATION</t>
  </si>
  <si>
    <t>Pilotage et soutien aux services du MJL</t>
  </si>
  <si>
    <t>018</t>
  </si>
  <si>
    <t>Cadre législatif normatif et institutionnel</t>
  </si>
  <si>
    <t>019</t>
  </si>
  <si>
    <t>Services judiciaires</t>
  </si>
  <si>
    <t>020</t>
  </si>
  <si>
    <t>Système pénitentiaire</t>
  </si>
  <si>
    <t>021</t>
  </si>
  <si>
    <t>022</t>
  </si>
  <si>
    <t>023</t>
  </si>
  <si>
    <t>MINISTERE DE L'ECONOMIE ET DES FINANCES</t>
  </si>
  <si>
    <t>026</t>
  </si>
  <si>
    <t>Pilotage et soutien aux services du MEF</t>
  </si>
  <si>
    <t>027</t>
  </si>
  <si>
    <t>028</t>
  </si>
  <si>
    <t>Mobilisation des ressources financières et gestion de la trésorerie de l'Etat</t>
  </si>
  <si>
    <t>029</t>
  </si>
  <si>
    <t xml:space="preserve">Gestion des dépenses publiques </t>
  </si>
  <si>
    <t>030</t>
  </si>
  <si>
    <t xml:space="preserve">Gestion des biens de l'Etat et du foncier </t>
  </si>
  <si>
    <t>MINISTERE DE L'INTERIEUR ET DE LA SECURITE PUBLIQUE</t>
  </si>
  <si>
    <t>Pilotage et soutien aux services du MISP</t>
  </si>
  <si>
    <t>032</t>
  </si>
  <si>
    <t xml:space="preserve">Sécurité publique </t>
  </si>
  <si>
    <t>033</t>
  </si>
  <si>
    <t>034</t>
  </si>
  <si>
    <t xml:space="preserve">Gestion intégrée des espaces frontaliers </t>
  </si>
  <si>
    <t>035</t>
  </si>
  <si>
    <t xml:space="preserve">Gestion des affaires interieures </t>
  </si>
  <si>
    <t>MINISTERE DE L'AGRICULTURE, DE L'ELEVAGE ET DE LA PECHE</t>
  </si>
  <si>
    <t>036</t>
  </si>
  <si>
    <t xml:space="preserve">Pilotage et soutiens aux services  du MAEP </t>
  </si>
  <si>
    <t>037</t>
  </si>
  <si>
    <t>Agriculture</t>
  </si>
  <si>
    <t>038</t>
  </si>
  <si>
    <t xml:space="preserve">Elevage </t>
  </si>
  <si>
    <t>039</t>
  </si>
  <si>
    <t xml:space="preserve">Pêche et aquaculture </t>
  </si>
  <si>
    <t>MINISTERE DE LA DECENTRALISATION ET DE LA GOUVERNANCE LOCALE</t>
  </si>
  <si>
    <t>040</t>
  </si>
  <si>
    <t>Pilotage et soutien aux services du MDGL</t>
  </si>
  <si>
    <t>041</t>
  </si>
  <si>
    <t>042</t>
  </si>
  <si>
    <t>043</t>
  </si>
  <si>
    <t xml:space="preserve">Appui à la déconcentration </t>
  </si>
  <si>
    <t>MINISTERE DU TRAVAIL ET DE LA FONCTION PUBLIQUE</t>
  </si>
  <si>
    <t>044</t>
  </si>
  <si>
    <t>Pilotage et soutien aux services du MTFP</t>
  </si>
  <si>
    <t>045</t>
  </si>
  <si>
    <t>Travail et Sécurité Sociale</t>
  </si>
  <si>
    <t>048</t>
  </si>
  <si>
    <t>Modernisation de l'administration publique</t>
  </si>
  <si>
    <t>MINISTERE DE LA SANTE</t>
  </si>
  <si>
    <t>049</t>
  </si>
  <si>
    <t>Prévention et Sécurité sanitaire</t>
  </si>
  <si>
    <t>050</t>
  </si>
  <si>
    <t>Offre et accès aux soins de santé</t>
  </si>
  <si>
    <t>051</t>
  </si>
  <si>
    <t>Pilotage et Soutien aux services du MS</t>
  </si>
  <si>
    <t>MINISTERE DE L'ENSEIGNEMENT SUPERIEUR ET DE LA RECHERCHE SCIENTIFIQUE</t>
  </si>
  <si>
    <t>054</t>
  </si>
  <si>
    <t>Pilotage et soutien aux services du MESRS</t>
  </si>
  <si>
    <t>055</t>
  </si>
  <si>
    <t>Enseignement supérieur</t>
  </si>
  <si>
    <t>056</t>
  </si>
  <si>
    <t>Recherche scientifique et innovation technologique</t>
  </si>
  <si>
    <t>057</t>
  </si>
  <si>
    <t>Vie de l'étudiant</t>
  </si>
  <si>
    <t>MINISTERE DES ENSEIGNEMENTS SECONDAIRE, TECHNIQUE, ET DE LA FORMATION PROFESSIONNELLE</t>
  </si>
  <si>
    <t>058</t>
  </si>
  <si>
    <t>Pilotage et soutien aux services  du MESTFP</t>
  </si>
  <si>
    <t>059</t>
  </si>
  <si>
    <t xml:space="preserve">Enseignement secondaire général </t>
  </si>
  <si>
    <t>060</t>
  </si>
  <si>
    <t xml:space="preserve">Enseignement technique et formation professionnelle </t>
  </si>
  <si>
    <t>061</t>
  </si>
  <si>
    <t>MINISTERE DES ENSEIGNEMENTS MATERNEL ET PRIMAIRE</t>
  </si>
  <si>
    <t>062</t>
  </si>
  <si>
    <t>Pilotage et soutiens aux services du MEMP</t>
  </si>
  <si>
    <t>063</t>
  </si>
  <si>
    <t>Accès, équité et rétention</t>
  </si>
  <si>
    <t>064</t>
  </si>
  <si>
    <t>Qualité de l'enseignement</t>
  </si>
  <si>
    <t>066</t>
  </si>
  <si>
    <t>MINISTERE DES INFRASTRUCTURES ET DES TRANSPORTS</t>
  </si>
  <si>
    <t>068</t>
  </si>
  <si>
    <t>Pilotage et soutien aux services du MIT</t>
  </si>
  <si>
    <t>069</t>
  </si>
  <si>
    <t>Entretien et construction de routes et infrastructures de transport rural</t>
  </si>
  <si>
    <t>070</t>
  </si>
  <si>
    <t>Transport Terrestre et securité routière</t>
  </si>
  <si>
    <t>071</t>
  </si>
  <si>
    <t>Transport maritime</t>
  </si>
  <si>
    <t>072</t>
  </si>
  <si>
    <t>Transport aérien</t>
  </si>
  <si>
    <t>MINISTERE DE L'INDUSTRIE ET DU COMMERCE</t>
  </si>
  <si>
    <t>073</t>
  </si>
  <si>
    <t>074</t>
  </si>
  <si>
    <t>Industrie</t>
  </si>
  <si>
    <t>075</t>
  </si>
  <si>
    <t>Commerce</t>
  </si>
  <si>
    <t>077</t>
  </si>
  <si>
    <t>MINISTERE DE L'ENERGIE</t>
  </si>
  <si>
    <t>078</t>
  </si>
  <si>
    <t>Pilotage et soutiens aux services  du ME</t>
  </si>
  <si>
    <t>079</t>
  </si>
  <si>
    <t xml:space="preserve">Energie </t>
  </si>
  <si>
    <t>082</t>
  </si>
  <si>
    <t>083</t>
  </si>
  <si>
    <t>084</t>
  </si>
  <si>
    <t>Gestion durable des forêts et des ressources naturelles</t>
  </si>
  <si>
    <t>091</t>
  </si>
  <si>
    <t xml:space="preserve">Sport </t>
  </si>
  <si>
    <t>092</t>
  </si>
  <si>
    <t>088</t>
  </si>
  <si>
    <t>Tourisme</t>
  </si>
  <si>
    <t>089</t>
  </si>
  <si>
    <t>MINISTERE DE LA DEFENSE NATIONALE</t>
  </si>
  <si>
    <t>094</t>
  </si>
  <si>
    <t>Pilotage et soutien aux services du MDN</t>
  </si>
  <si>
    <t>095</t>
  </si>
  <si>
    <t>096</t>
  </si>
  <si>
    <t>Protection du territoire national et participation aux opérations militaires</t>
  </si>
  <si>
    <t>MINISTERE DES AFFAIRES SOCIALES ET DE LA MICROFINANCE</t>
  </si>
  <si>
    <t>098</t>
  </si>
  <si>
    <t>Pilotage et soutien aux services du MASM</t>
  </si>
  <si>
    <t>099</t>
  </si>
  <si>
    <t>PROMOTION SOCIO-ECONOMIQUE DES COUCHES VULNERABLES</t>
  </si>
  <si>
    <t>PROMOTION DE L'INDUSTRIE DE LA MICROFINANCE</t>
  </si>
  <si>
    <t>MINISTERE DES PETITES ET MOYENNES ENTREPRISES ET DE LA PROMOTION DE L'EMPLOI</t>
  </si>
  <si>
    <t>Pilotage et soutien aux services du MPMEPE</t>
  </si>
  <si>
    <t>Emploi</t>
  </si>
  <si>
    <t>Artisanat</t>
  </si>
  <si>
    <t>080</t>
  </si>
  <si>
    <t xml:space="preserve">Eau </t>
  </si>
  <si>
    <t>081</t>
  </si>
  <si>
    <t>Mines</t>
  </si>
  <si>
    <t>TOTAL PROGRAMMES BUDGETAIRES</t>
  </si>
  <si>
    <t>DOTATIONS BUDGETAIRES</t>
  </si>
  <si>
    <t>001</t>
  </si>
  <si>
    <t>Dotation pour l'Assemblée Nationale</t>
  </si>
  <si>
    <t>002</t>
  </si>
  <si>
    <t>Dotation pour la Cour Constitutionnelle</t>
  </si>
  <si>
    <t>003</t>
  </si>
  <si>
    <t>Dotation pour la Cour Suprême</t>
  </si>
  <si>
    <t>004</t>
  </si>
  <si>
    <t>Dotation pour le Conseil Economique et Social</t>
  </si>
  <si>
    <t>005</t>
  </si>
  <si>
    <t>Dotation pour la Haute Autorité de l’Audiovisuel et de la Communication</t>
  </si>
  <si>
    <t>006</t>
  </si>
  <si>
    <t>Dotation pour la Haute Cour de Justice</t>
  </si>
  <si>
    <t>007</t>
  </si>
  <si>
    <t>Dotation pour le Médiateur de la République</t>
  </si>
  <si>
    <t>008</t>
  </si>
  <si>
    <t xml:space="preserve">Dotation pour la Commission Electorale Nationale Autonome </t>
  </si>
  <si>
    <t>010</t>
  </si>
  <si>
    <t>Dotation pour la Présidence de la République</t>
  </si>
  <si>
    <t>011</t>
  </si>
  <si>
    <t>Dotation pour les dépenses d'intervention publique, accidentelles et imprévisibles</t>
  </si>
  <si>
    <t>012</t>
  </si>
  <si>
    <t>Dotations pour les crédits destinés à couvrir les défauts de remboursement ou les appels en garanties intervenues sur les comptes d'avances, de prêts, d'aval et de garanties</t>
  </si>
  <si>
    <t>Dotation pour les Charges financières de la dette</t>
  </si>
  <si>
    <t>TOTAL BUDGET DE L'ETAT</t>
  </si>
  <si>
    <t>Jeunesse et Loisirs</t>
  </si>
  <si>
    <t>Total des Prévisions</t>
  </si>
  <si>
    <t>013</t>
  </si>
  <si>
    <t>(en milliers de francs CFA)</t>
  </si>
  <si>
    <t>MINISTERE DU NUMERIQUE ET DE LA DIGITALISATION</t>
  </si>
  <si>
    <t>MINISTERE  DES SPORTS</t>
  </si>
  <si>
    <t>Pilotage et soutiens aux services du MTCA</t>
  </si>
  <si>
    <t>093</t>
  </si>
  <si>
    <t>Culture et Art</t>
  </si>
  <si>
    <t>Pilotage et soutien aux services du MND</t>
  </si>
  <si>
    <t>MINISTERE DU TOURISME, DE LA CULTURE ET DES ARTS</t>
  </si>
  <si>
    <t>Pilotage et soutien aux services du MIC</t>
  </si>
  <si>
    <t>Sécurité Numérique</t>
  </si>
  <si>
    <t>Digitalisation de l'Administration, des entreprises et de la société</t>
  </si>
  <si>
    <t>Infrastructure et Usages Numériques</t>
  </si>
  <si>
    <t>Pilotage et soutien aux services du Msports</t>
  </si>
  <si>
    <t xml:space="preserve"> </t>
  </si>
  <si>
    <t>Medias</t>
  </si>
  <si>
    <t>N°</t>
  </si>
  <si>
    <t>FONCTIONS</t>
  </si>
  <si>
    <t>TOTAL FONCTION</t>
  </si>
  <si>
    <t>Poids</t>
  </si>
  <si>
    <t>Observations</t>
  </si>
  <si>
    <t>DEPENSES DE PERSONNEL</t>
  </si>
  <si>
    <t>ACHATS DE BIENS ET SERVICES</t>
  </si>
  <si>
    <t>AUTRES TRANSFERTS COURANTS</t>
  </si>
  <si>
    <t>FINANCEMENT INTERIEUR</t>
  </si>
  <si>
    <t>FINANCEMENT EXTERIEUR</t>
  </si>
  <si>
    <t>DEPENSES D'ACQUISITION DE BIENS ET SERVICES</t>
  </si>
  <si>
    <t>01</t>
  </si>
  <si>
    <t>Services Généraux des Administrations publiques</t>
  </si>
  <si>
    <t>02</t>
  </si>
  <si>
    <t>Defense</t>
  </si>
  <si>
    <t>MDN, Compte OME</t>
  </si>
  <si>
    <t>03</t>
  </si>
  <si>
    <t>Ordre et Sécurité Publique</t>
  </si>
  <si>
    <t>04</t>
  </si>
  <si>
    <t>Affaires économiques</t>
  </si>
  <si>
    <t>05</t>
  </si>
  <si>
    <t xml:space="preserve">Protection de l'environnement </t>
  </si>
  <si>
    <t>06</t>
  </si>
  <si>
    <t>Logement et équipements collectifs</t>
  </si>
  <si>
    <t>07</t>
  </si>
  <si>
    <t>Santé</t>
  </si>
  <si>
    <t>MS</t>
  </si>
  <si>
    <t>08</t>
  </si>
  <si>
    <t>Loisirs, Culture et Culte</t>
  </si>
  <si>
    <t>M Sport, MTCA</t>
  </si>
  <si>
    <t>09</t>
  </si>
  <si>
    <t>Enseignement</t>
  </si>
  <si>
    <t>MESRS, MESTFP, MEMP, Partenariat mondial pour l'éducation</t>
  </si>
  <si>
    <t>10</t>
  </si>
  <si>
    <t xml:space="preserve">Protection sociale </t>
  </si>
  <si>
    <t>TOTAL FONCTIONS</t>
  </si>
  <si>
    <t>Orientation et évaluation des politiques de développement</t>
  </si>
  <si>
    <t>Protection civile</t>
  </si>
  <si>
    <t xml:space="preserve">Opérations Militaire à l'extérieur </t>
  </si>
  <si>
    <t>Assurance retraite des Agents de l'Etat</t>
  </si>
  <si>
    <t>Modernisation des regies financières</t>
  </si>
  <si>
    <t>Partenariat mondial pour l'Education</t>
  </si>
  <si>
    <t>MJL, MISP</t>
  </si>
  <si>
    <t>MASM, Assurance retraite des agents de l'Etat, Prévention et gestion des catastrophes</t>
  </si>
  <si>
    <t>103</t>
  </si>
  <si>
    <t>Fonds de développement des Arts et de la culture</t>
  </si>
  <si>
    <t>Pilotage et soutiens aux services du MAE</t>
  </si>
  <si>
    <t xml:space="preserve">MINISTERE DES AFFAIRES ETRANGERES </t>
  </si>
  <si>
    <t>Infrastructures et Transports</t>
  </si>
  <si>
    <t>MINISTERE DU CADRE DE VIE ET DES TRANSPORTS CHARGE DU DEVELOPPEMENT DURABLE</t>
  </si>
  <si>
    <t>Pilotage et soutien aux services du MCVT</t>
  </si>
  <si>
    <t>Fonds de développement du sport</t>
  </si>
  <si>
    <t>MINISTERE  DU DEVELOPPEMENT ET DE LA COORDINATION DE L'ACTION GOUVERNEMENTALE</t>
  </si>
  <si>
    <t>Pilotage et soutien aux services du MDC</t>
  </si>
  <si>
    <t>Pilotage et soutiens aux services du MEEM</t>
  </si>
  <si>
    <t>MCVT (données ville et territoire durable, habitat), MEEM</t>
  </si>
  <si>
    <t xml:space="preserve"> Droits Humains </t>
  </si>
  <si>
    <t>Diplomatie et relations extérieures</t>
  </si>
  <si>
    <t>Attractivité et rayonnement du Bénin à l'extérieur</t>
  </si>
  <si>
    <t>Gestion du cadre macroéconomique et du secteur financier</t>
  </si>
  <si>
    <t>Prévention et gestion des catastrophes</t>
  </si>
  <si>
    <t>Gouvernance et développement à la base</t>
  </si>
  <si>
    <t>047</t>
  </si>
  <si>
    <t>046</t>
  </si>
  <si>
    <t>Villes et territoires durables</t>
  </si>
  <si>
    <t>Construction et Habitat</t>
  </si>
  <si>
    <t>052</t>
  </si>
  <si>
    <t>053</t>
  </si>
  <si>
    <t>Appui aux PME</t>
  </si>
  <si>
    <t>MINISTERE DE L'ENERGIE, L'EAU ET DES MINES</t>
  </si>
  <si>
    <t>0113</t>
  </si>
  <si>
    <t xml:space="preserve">Dotation pour la Commission Béninoise des Droits de l'Homme </t>
  </si>
  <si>
    <t>Dotation pour l'Autorité de Protection des Données à Caractère Personnel</t>
  </si>
  <si>
    <t>Cour des Comptes</t>
  </si>
  <si>
    <t>Ministère /Programme/Dotation</t>
  </si>
  <si>
    <t>Alphabétisation et promotion des langues nationales</t>
  </si>
  <si>
    <t>Numérique</t>
  </si>
  <si>
    <t>Environnement , forêt et climat</t>
  </si>
  <si>
    <r>
      <t xml:space="preserve">MDC, MAEC, MDGL, MTFP, AN, CC, CS, CES, HAC, HCJ, MR, CENA, CBDH, APDP, PR, </t>
    </r>
    <r>
      <rPr>
        <sz val="9"/>
        <rFont val="Segoe UI"/>
        <family val="2"/>
      </rPr>
      <t>Dépenses d'intervention publique accidentelle et imprévisible, Cour des Comptes et Dotations pour les crédits destinés à couvrir les défauts de remboursement ou les appels en garanties intervenues sur les comptes d'avances, de prêts, d'aval et de garanties</t>
    </r>
  </si>
  <si>
    <t>MCVT (données pilotage et soutien, environnement et climat, forêt et chasse)</t>
  </si>
  <si>
    <t>MEF, MAEP, MIT, MCVT (Infrastructure et transport) MIC, MPMEPE, MEEM (Energie), MND et Charge financière de la dette</t>
  </si>
  <si>
    <t xml:space="preserve">  </t>
  </si>
  <si>
    <t xml:space="preserve">Ressources extérieures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</si>
</sst>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\ _€_-;\-* #,##0.00\ _€_-;_-* &quot;-&quot;??\ _€_-;_-@_-"/>
    <numFmt numFmtId="164" formatCode="_-* #,##0\ _C_F_A_-;\-* #,##0\ _C_F_A_-;_-* &quot;-&quot;\ _C_F_A_-;_-@_-"/>
    <numFmt numFmtId="165" formatCode="#,##0.0"/>
    <numFmt numFmtId="166" formatCode="_-* #,##0.0\ _C_F_A_-;\-* #,##0.0\ _C_F_A_-;_-* &quot;-&quot;?\ _C_F_A_-;_-@_-"/>
    <numFmt numFmtId="167" formatCode="_-* #,##0\ _€_-;\-* #,##0\ _€_-;_-* &quot;-&quot;??\ _€_-;_-@_-"/>
    <numFmt numFmtId="168" formatCode="0.0%"/>
    <numFmt numFmtId="169" formatCode="_-* #,##0.0\ _€_-;\-* #,##0.0\ _€_-;_-* &quot;-&quot;??\ _€_-;_-@_-"/>
    <numFmt numFmtId="170" formatCode="_-* #,##0.0\ _€_-;\-* #,##0.0\ _€_-;_-* &quot;-&quot;?\ _€_-;_-@_-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Segoe UI"/>
      <family val="2"/>
    </font>
    <font>
      <b/>
      <sz val="10"/>
      <color theme="1"/>
      <name val="Segoe UI"/>
      <family val="2"/>
    </font>
    <font>
      <sz val="10"/>
      <color theme="1"/>
      <name val="Segoe UI"/>
      <family val="2"/>
    </font>
    <font>
      <sz val="11"/>
      <color theme="1"/>
      <name val="Segoe UI"/>
      <family val="2"/>
    </font>
    <font>
      <sz val="11"/>
      <color rgb="FF000000"/>
      <name val="Segoe UI"/>
      <family val="2"/>
    </font>
    <font>
      <sz val="11"/>
      <name val="Segoe UI"/>
      <family val="2"/>
    </font>
    <font>
      <sz val="11"/>
      <color rgb="FF002060"/>
      <name val="Segoe UI"/>
      <family val="2"/>
    </font>
    <font>
      <sz val="11"/>
      <color theme="1"/>
      <name val="Calibri"/>
      <family val="2"/>
      <scheme val="minor"/>
    </font>
    <font>
      <b/>
      <sz val="11"/>
      <color rgb="FF000000"/>
      <name val="Segoe UI"/>
      <family val="2"/>
    </font>
    <font>
      <sz val="11"/>
      <color rgb="FF006100"/>
      <name val="Calibri"/>
      <family val="2"/>
      <scheme val="minor"/>
    </font>
    <font>
      <b/>
      <sz val="9"/>
      <color theme="1"/>
      <name val="Segoe UI"/>
      <family val="2"/>
    </font>
    <font>
      <sz val="9"/>
      <color rgb="FF000000"/>
      <name val="Segoe UI"/>
      <family val="2"/>
    </font>
    <font>
      <sz val="9"/>
      <name val="Segoe UI"/>
      <family val="2"/>
    </font>
    <font>
      <sz val="11"/>
      <name val="Calibri"/>
      <family val="2"/>
      <scheme val="minor"/>
    </font>
    <font>
      <sz val="10"/>
      <color rgb="FF000000"/>
      <name val="Segoe UI"/>
      <family val="2"/>
    </font>
    <font>
      <sz val="11"/>
      <color rgb="FF9C0006"/>
      <name val="Calibri"/>
      <family val="2"/>
      <charset val="1"/>
      <scheme val="minor"/>
    </font>
    <font>
      <sz val="9"/>
      <color theme="1"/>
      <name val="Segoe UI"/>
      <family val="2"/>
    </font>
    <font>
      <sz val="9"/>
      <color rgb="FFFF0000"/>
      <name val="Segoe UI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125">
        <bgColor theme="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7CE"/>
      </patternFill>
    </fill>
    <fill>
      <patternFill patternType="gray125">
        <bgColor theme="9" tint="0.79998168889431442"/>
      </patternFill>
    </fill>
    <fill>
      <patternFill patternType="solid">
        <fgColor theme="6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9" fontId="8" fillId="0" borderId="0" applyFont="0" applyFill="0" applyBorder="0" applyAlignment="0" applyProtection="0"/>
    <xf numFmtId="0" fontId="10" fillId="9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6" fillId="11" borderId="0" applyNumberFormat="0" applyBorder="0" applyAlignment="0" applyProtection="0"/>
  </cellStyleXfs>
  <cellXfs count="268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5" fontId="1" fillId="4" borderId="7" xfId="0" applyNumberFormat="1" applyFont="1" applyFill="1" applyBorder="1" applyAlignment="1">
      <alignment vertical="center"/>
    </xf>
    <xf numFmtId="0" fontId="5" fillId="0" borderId="9" xfId="0" applyFont="1" applyBorder="1" applyAlignment="1">
      <alignment vertical="center" wrapText="1"/>
    </xf>
    <xf numFmtId="165" fontId="5" fillId="0" borderId="8" xfId="0" applyNumberFormat="1" applyFont="1" applyBorder="1" applyAlignment="1">
      <alignment vertical="center"/>
    </xf>
    <xf numFmtId="165" fontId="5" fillId="0" borderId="10" xfId="0" applyNumberFormat="1" applyFont="1" applyBorder="1" applyAlignment="1">
      <alignment vertical="center"/>
    </xf>
    <xf numFmtId="0" fontId="1" fillId="5" borderId="0" xfId="0" applyFont="1" applyFill="1" applyAlignment="1">
      <alignment vertical="center" wrapText="1"/>
    </xf>
    <xf numFmtId="165" fontId="1" fillId="6" borderId="4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65" fontId="1" fillId="4" borderId="4" xfId="0" applyNumberFormat="1" applyFont="1" applyFill="1" applyBorder="1" applyAlignment="1">
      <alignment vertical="center"/>
    </xf>
    <xf numFmtId="165" fontId="5" fillId="0" borderId="11" xfId="0" applyNumberFormat="1" applyFont="1" applyBorder="1" applyAlignment="1">
      <alignment vertical="center"/>
    </xf>
    <xf numFmtId="165" fontId="1" fillId="7" borderId="4" xfId="0" applyNumberFormat="1" applyFont="1" applyFill="1" applyBorder="1" applyAlignment="1">
      <alignment vertical="center"/>
    </xf>
    <xf numFmtId="3" fontId="0" fillId="0" borderId="0" xfId="0" applyNumberFormat="1"/>
    <xf numFmtId="3" fontId="4" fillId="0" borderId="0" xfId="0" applyNumberFormat="1" applyFont="1"/>
    <xf numFmtId="165" fontId="0" fillId="0" borderId="0" xfId="0" applyNumberFormat="1"/>
    <xf numFmtId="165" fontId="5" fillId="8" borderId="8" xfId="0" applyNumberFormat="1" applyFont="1" applyFill="1" applyBorder="1" applyAlignment="1">
      <alignment vertical="center"/>
    </xf>
    <xf numFmtId="164" fontId="0" fillId="0" borderId="0" xfId="0" applyNumberFormat="1"/>
    <xf numFmtId="166" fontId="0" fillId="0" borderId="0" xfId="0" applyNumberFormat="1"/>
    <xf numFmtId="165" fontId="0" fillId="8" borderId="0" xfId="0" applyNumberFormat="1" applyFill="1"/>
    <xf numFmtId="0" fontId="2" fillId="2" borderId="1" xfId="0" applyFont="1" applyFill="1" applyBorder="1" applyAlignment="1">
      <alignment horizontal="center" vertical="center" wrapText="1"/>
    </xf>
    <xf numFmtId="3" fontId="5" fillId="0" borderId="7" xfId="0" applyNumberFormat="1" applyFont="1" applyBorder="1" applyAlignment="1">
      <alignment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vertical="center"/>
    </xf>
    <xf numFmtId="3" fontId="6" fillId="0" borderId="7" xfId="0" applyNumberFormat="1" applyFont="1" applyBorder="1" applyAlignment="1">
      <alignment vertical="center"/>
    </xf>
    <xf numFmtId="3" fontId="6" fillId="0" borderId="8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vertical="center"/>
    </xf>
    <xf numFmtId="165" fontId="9" fillId="0" borderId="8" xfId="0" applyNumberFormat="1" applyFont="1" applyBorder="1" applyAlignment="1">
      <alignment vertical="center"/>
    </xf>
    <xf numFmtId="3" fontId="5" fillId="0" borderId="10" xfId="0" applyNumberFormat="1" applyFont="1" applyBorder="1" applyAlignment="1">
      <alignment vertical="center"/>
    </xf>
    <xf numFmtId="3" fontId="5" fillId="0" borderId="11" xfId="0" applyNumberFormat="1" applyFont="1" applyBorder="1" applyAlignment="1">
      <alignment vertical="center"/>
    </xf>
    <xf numFmtId="3" fontId="5" fillId="0" borderId="4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165" fontId="4" fillId="4" borderId="7" xfId="0" applyNumberFormat="1" applyFont="1" applyFill="1" applyBorder="1" applyAlignment="1">
      <alignment vertical="center"/>
    </xf>
    <xf numFmtId="167" fontId="4" fillId="0" borderId="0" xfId="3" applyNumberFormat="1" applyFont="1" applyBorder="1" applyAlignment="1">
      <alignment vertical="center"/>
    </xf>
    <xf numFmtId="3" fontId="1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/>
    </xf>
    <xf numFmtId="3" fontId="5" fillId="0" borderId="9" xfId="0" applyNumberFormat="1" applyFont="1" applyBorder="1" applyAlignment="1">
      <alignment vertical="center" wrapText="1"/>
    </xf>
    <xf numFmtId="168" fontId="5" fillId="0" borderId="8" xfId="1" applyNumberFormat="1" applyFont="1" applyFill="1" applyBorder="1" applyAlignment="1">
      <alignment horizontal="center" vertical="center"/>
    </xf>
    <xf numFmtId="3" fontId="4" fillId="0" borderId="9" xfId="0" applyNumberFormat="1" applyFont="1" applyBorder="1" applyAlignment="1">
      <alignment vertical="center" wrapText="1"/>
    </xf>
    <xf numFmtId="3" fontId="14" fillId="0" borderId="9" xfId="2" applyNumberFormat="1" applyFont="1" applyFill="1" applyBorder="1" applyAlignment="1">
      <alignment vertical="center" wrapText="1"/>
    </xf>
    <xf numFmtId="165" fontId="15" fillId="8" borderId="8" xfId="0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2" borderId="4" xfId="0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4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167" fontId="4" fillId="0" borderId="0" xfId="3" applyNumberFormat="1" applyFont="1" applyAlignment="1">
      <alignment vertical="center"/>
    </xf>
    <xf numFmtId="165" fontId="5" fillId="0" borderId="17" xfId="0" applyNumberFormat="1" applyFont="1" applyBorder="1" applyAlignment="1">
      <alignment vertical="center"/>
    </xf>
    <xf numFmtId="3" fontId="5" fillId="0" borderId="17" xfId="0" applyNumberFormat="1" applyFont="1" applyBorder="1" applyAlignment="1">
      <alignment vertical="center"/>
    </xf>
    <xf numFmtId="169" fontId="1" fillId="4" borderId="7" xfId="4" applyNumberFormat="1" applyFont="1" applyFill="1" applyBorder="1" applyAlignment="1">
      <alignment horizontal="right" vertical="center"/>
    </xf>
    <xf numFmtId="3" fontId="4" fillId="8" borderId="0" xfId="0" applyNumberFormat="1" applyFont="1" applyFill="1" applyAlignment="1">
      <alignment vertical="center"/>
    </xf>
    <xf numFmtId="0" fontId="5" fillId="10" borderId="9" xfId="0" applyFont="1" applyFill="1" applyBorder="1" applyAlignment="1">
      <alignment vertical="center" wrapText="1"/>
    </xf>
    <xf numFmtId="3" fontId="6" fillId="0" borderId="15" xfId="0" applyNumberFormat="1" applyFont="1" applyBorder="1" applyAlignment="1">
      <alignment vertical="center"/>
    </xf>
    <xf numFmtId="165" fontId="5" fillId="0" borderId="15" xfId="0" applyNumberFormat="1" applyFont="1" applyBorder="1" applyAlignment="1">
      <alignment vertical="center"/>
    </xf>
    <xf numFmtId="3" fontId="6" fillId="0" borderId="4" xfId="0" applyNumberFormat="1" applyFont="1" applyBorder="1" applyAlignment="1">
      <alignment vertical="center"/>
    </xf>
    <xf numFmtId="165" fontId="5" fillId="0" borderId="4" xfId="0" applyNumberFormat="1" applyFont="1" applyBorder="1" applyAlignment="1">
      <alignment vertical="center"/>
    </xf>
    <xf numFmtId="3" fontId="0" fillId="0" borderId="4" xfId="0" applyNumberFormat="1" applyBorder="1"/>
    <xf numFmtId="165" fontId="1" fillId="3" borderId="7" xfId="0" applyNumberFormat="1" applyFont="1" applyFill="1" applyBorder="1" applyAlignment="1">
      <alignment vertical="center"/>
    </xf>
    <xf numFmtId="165" fontId="5" fillId="3" borderId="8" xfId="0" applyNumberFormat="1" applyFont="1" applyFill="1" applyBorder="1" applyAlignment="1">
      <alignment vertical="center"/>
    </xf>
    <xf numFmtId="165" fontId="5" fillId="3" borderId="11" xfId="0" applyNumberFormat="1" applyFont="1" applyFill="1" applyBorder="1" applyAlignment="1">
      <alignment vertical="center"/>
    </xf>
    <xf numFmtId="165" fontId="5" fillId="3" borderId="12" xfId="0" applyNumberFormat="1" applyFont="1" applyFill="1" applyBorder="1" applyAlignment="1">
      <alignment vertical="center"/>
    </xf>
    <xf numFmtId="0" fontId="1" fillId="12" borderId="0" xfId="0" applyFont="1" applyFill="1" applyAlignment="1">
      <alignment vertical="center" wrapText="1"/>
    </xf>
    <xf numFmtId="165" fontId="1" fillId="3" borderId="4" xfId="0" applyNumberFormat="1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165" fontId="1" fillId="13" borderId="7" xfId="0" applyNumberFormat="1" applyFont="1" applyFill="1" applyBorder="1" applyAlignment="1">
      <alignment vertical="center"/>
    </xf>
    <xf numFmtId="165" fontId="1" fillId="13" borderId="6" xfId="0" applyNumberFormat="1" applyFont="1" applyFill="1" applyBorder="1" applyAlignment="1">
      <alignment vertical="center"/>
    </xf>
    <xf numFmtId="165" fontId="1" fillId="13" borderId="23" xfId="0" applyNumberFormat="1" applyFont="1" applyFill="1" applyBorder="1" applyAlignment="1">
      <alignment vertical="center"/>
    </xf>
    <xf numFmtId="165" fontId="1" fillId="13" borderId="4" xfId="0" applyNumberFormat="1" applyFont="1" applyFill="1" applyBorder="1" applyAlignment="1">
      <alignment vertical="center"/>
    </xf>
    <xf numFmtId="165" fontId="1" fillId="13" borderId="11" xfId="0" applyNumberFormat="1" applyFont="1" applyFill="1" applyBorder="1" applyAlignment="1">
      <alignment vertical="center"/>
    </xf>
    <xf numFmtId="0" fontId="2" fillId="13" borderId="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vertical="center" wrapText="1"/>
    </xf>
    <xf numFmtId="0" fontId="4" fillId="0" borderId="8" xfId="0" quotePrefix="1" applyFont="1" applyBorder="1" applyAlignment="1">
      <alignment horizontal="center" vertical="center" wrapText="1"/>
    </xf>
    <xf numFmtId="0" fontId="4" fillId="0" borderId="10" xfId="0" quotePrefix="1" applyFont="1" applyBorder="1" applyAlignment="1">
      <alignment horizontal="center" vertical="center" wrapText="1"/>
    </xf>
    <xf numFmtId="0" fontId="4" fillId="0" borderId="7" xfId="0" quotePrefix="1" applyFont="1" applyBorder="1" applyAlignment="1">
      <alignment horizontal="center" vertical="center" wrapText="1"/>
    </xf>
    <xf numFmtId="0" fontId="4" fillId="0" borderId="13" xfId="0" quotePrefix="1" applyFont="1" applyBorder="1" applyAlignment="1">
      <alignment horizontal="center" vertical="center" wrapText="1"/>
    </xf>
    <xf numFmtId="0" fontId="4" fillId="0" borderId="16" xfId="0" quotePrefix="1" applyFont="1" applyBorder="1" applyAlignment="1">
      <alignment horizontal="center" vertical="center" wrapText="1"/>
    </xf>
    <xf numFmtId="0" fontId="4" fillId="0" borderId="15" xfId="0" quotePrefix="1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center" vertical="center" wrapText="1"/>
    </xf>
    <xf numFmtId="0" fontId="4" fillId="0" borderId="11" xfId="0" quotePrefix="1" applyFont="1" applyBorder="1" applyAlignment="1">
      <alignment horizontal="center" vertical="center" wrapText="1"/>
    </xf>
    <xf numFmtId="165" fontId="4" fillId="13" borderId="7" xfId="0" applyNumberFormat="1" applyFont="1" applyFill="1" applyBorder="1" applyAlignment="1">
      <alignment vertical="center"/>
    </xf>
    <xf numFmtId="165" fontId="4" fillId="3" borderId="7" xfId="0" applyNumberFormat="1" applyFont="1" applyFill="1" applyBorder="1" applyAlignment="1">
      <alignment vertical="center"/>
    </xf>
    <xf numFmtId="3" fontId="5" fillId="8" borderId="8" xfId="0" applyNumberFormat="1" applyFont="1" applyFill="1" applyBorder="1" applyAlignment="1">
      <alignment vertical="center"/>
    </xf>
    <xf numFmtId="1" fontId="4" fillId="0" borderId="8" xfId="0" quotePrefix="1" applyNumberFormat="1" applyFont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right" vertical="center"/>
    </xf>
    <xf numFmtId="3" fontId="5" fillId="3" borderId="10" xfId="0" applyNumberFormat="1" applyFont="1" applyFill="1" applyBorder="1" applyAlignment="1">
      <alignment vertical="center"/>
    </xf>
    <xf numFmtId="43" fontId="5" fillId="0" borderId="7" xfId="4" applyFont="1" applyBorder="1" applyAlignment="1">
      <alignment vertical="center"/>
    </xf>
    <xf numFmtId="43" fontId="5" fillId="0" borderId="8" xfId="4" applyFont="1" applyBorder="1" applyAlignment="1">
      <alignment vertical="center"/>
    </xf>
    <xf numFmtId="169" fontId="5" fillId="0" borderId="8" xfId="4" applyNumberFormat="1" applyFont="1" applyBorder="1" applyAlignment="1">
      <alignment vertical="center"/>
    </xf>
    <xf numFmtId="167" fontId="5" fillId="0" borderId="7" xfId="4" applyNumberFormat="1" applyFont="1" applyBorder="1" applyAlignment="1">
      <alignment vertical="center"/>
    </xf>
    <xf numFmtId="167" fontId="5" fillId="0" borderId="8" xfId="4" applyNumberFormat="1" applyFont="1" applyBorder="1" applyAlignment="1">
      <alignment vertical="center"/>
    </xf>
    <xf numFmtId="167" fontId="5" fillId="0" borderId="4" xfId="4" applyNumberFormat="1" applyFont="1" applyBorder="1" applyAlignment="1">
      <alignment vertical="center"/>
    </xf>
    <xf numFmtId="43" fontId="5" fillId="3" borderId="8" xfId="4" applyFont="1" applyFill="1" applyBorder="1" applyAlignment="1">
      <alignment vertical="center"/>
    </xf>
    <xf numFmtId="167" fontId="6" fillId="0" borderId="7" xfId="4" applyNumberFormat="1" applyFont="1" applyBorder="1" applyAlignment="1">
      <alignment vertical="center"/>
    </xf>
    <xf numFmtId="169" fontId="5" fillId="0" borderId="11" xfId="4" applyNumberFormat="1" applyFont="1" applyBorder="1" applyAlignment="1">
      <alignment vertical="center"/>
    </xf>
    <xf numFmtId="167" fontId="5" fillId="0" borderId="11" xfId="4" applyNumberFormat="1" applyFont="1" applyBorder="1" applyAlignment="1">
      <alignment vertical="center"/>
    </xf>
    <xf numFmtId="43" fontId="6" fillId="0" borderId="8" xfId="4" applyFont="1" applyBorder="1" applyAlignment="1">
      <alignment vertical="center"/>
    </xf>
    <xf numFmtId="169" fontId="6" fillId="0" borderId="8" xfId="4" applyNumberFormat="1" applyFont="1" applyBorder="1" applyAlignment="1">
      <alignment vertical="center"/>
    </xf>
    <xf numFmtId="165" fontId="5" fillId="0" borderId="0" xfId="0" applyNumberFormat="1" applyFont="1" applyAlignment="1">
      <alignment vertical="center"/>
    </xf>
    <xf numFmtId="165" fontId="5" fillId="0" borderId="18" xfId="0" applyNumberFormat="1" applyFont="1" applyBorder="1" applyAlignment="1">
      <alignment vertical="center"/>
    </xf>
    <xf numFmtId="167" fontId="6" fillId="0" borderId="7" xfId="4" applyNumberFormat="1" applyFont="1" applyBorder="1" applyAlignment="1">
      <alignment horizontal="right" vertical="center"/>
    </xf>
    <xf numFmtId="167" fontId="6" fillId="0" borderId="8" xfId="4" applyNumberFormat="1" applyFont="1" applyBorder="1" applyAlignment="1">
      <alignment vertical="center"/>
    </xf>
    <xf numFmtId="165" fontId="1" fillId="3" borderId="17" xfId="0" applyNumberFormat="1" applyFont="1" applyFill="1" applyBorder="1" applyAlignment="1">
      <alignment vertical="center"/>
    </xf>
    <xf numFmtId="165" fontId="5" fillId="3" borderId="18" xfId="0" applyNumberFormat="1" applyFont="1" applyFill="1" applyBorder="1" applyAlignment="1">
      <alignment vertical="center"/>
    </xf>
    <xf numFmtId="165" fontId="4" fillId="3" borderId="17" xfId="0" applyNumberFormat="1" applyFont="1" applyFill="1" applyBorder="1" applyAlignment="1">
      <alignment vertical="center"/>
    </xf>
    <xf numFmtId="165" fontId="12" fillId="8" borderId="8" xfId="0" applyNumberFormat="1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/>
    </xf>
    <xf numFmtId="165" fontId="5" fillId="3" borderId="4" xfId="0" applyNumberFormat="1" applyFont="1" applyFill="1" applyBorder="1" applyAlignment="1">
      <alignment vertical="center"/>
    </xf>
    <xf numFmtId="165" fontId="1" fillId="4" borderId="11" xfId="0" applyNumberFormat="1" applyFont="1" applyFill="1" applyBorder="1" applyAlignment="1">
      <alignment vertical="center"/>
    </xf>
    <xf numFmtId="165" fontId="5" fillId="3" borderId="10" xfId="0" applyNumberFormat="1" applyFont="1" applyFill="1" applyBorder="1" applyAlignment="1">
      <alignment vertical="center"/>
    </xf>
    <xf numFmtId="165" fontId="5" fillId="0" borderId="26" xfId="0" applyNumberFormat="1" applyFont="1" applyBorder="1" applyAlignment="1">
      <alignment vertical="center"/>
    </xf>
    <xf numFmtId="0" fontId="5" fillId="0" borderId="14" xfId="0" applyFont="1" applyBorder="1" applyAlignment="1">
      <alignment vertical="center" wrapText="1"/>
    </xf>
    <xf numFmtId="165" fontId="1" fillId="3" borderId="14" xfId="0" applyNumberFormat="1" applyFont="1" applyFill="1" applyBorder="1" applyAlignment="1">
      <alignment vertical="center"/>
    </xf>
    <xf numFmtId="165" fontId="4" fillId="3" borderId="4" xfId="0" applyNumberFormat="1" applyFont="1" applyFill="1" applyBorder="1" applyAlignment="1">
      <alignment vertical="center"/>
    </xf>
    <xf numFmtId="3" fontId="17" fillId="0" borderId="28" xfId="0" applyNumberFormat="1" applyFont="1" applyBorder="1" applyAlignment="1">
      <alignment horizontal="right" vertical="center"/>
    </xf>
    <xf numFmtId="3" fontId="1" fillId="4" borderId="7" xfId="0" applyNumberFormat="1" applyFont="1" applyFill="1" applyBorder="1" applyAlignment="1">
      <alignment vertical="center"/>
    </xf>
    <xf numFmtId="3" fontId="1" fillId="3" borderId="7" xfId="0" applyNumberFormat="1" applyFont="1" applyFill="1" applyBorder="1" applyAlignment="1">
      <alignment vertical="center"/>
    </xf>
    <xf numFmtId="3" fontId="5" fillId="3" borderId="8" xfId="0" applyNumberFormat="1" applyFont="1" applyFill="1" applyBorder="1" applyAlignment="1">
      <alignment vertical="center"/>
    </xf>
    <xf numFmtId="3" fontId="4" fillId="3" borderId="7" xfId="0" applyNumberFormat="1" applyFont="1" applyFill="1" applyBorder="1" applyAlignment="1">
      <alignment vertical="center"/>
    </xf>
    <xf numFmtId="3" fontId="1" fillId="13" borderId="7" xfId="0" applyNumberFormat="1" applyFont="1" applyFill="1" applyBorder="1" applyAlignment="1">
      <alignment vertical="center"/>
    </xf>
    <xf numFmtId="3" fontId="1" fillId="7" borderId="4" xfId="0" applyNumberFormat="1" applyFont="1" applyFill="1" applyBorder="1" applyAlignment="1">
      <alignment vertical="center"/>
    </xf>
    <xf numFmtId="3" fontId="1" fillId="4" borderId="4" xfId="0" applyNumberFormat="1" applyFont="1" applyFill="1" applyBorder="1" applyAlignment="1">
      <alignment vertical="center"/>
    </xf>
    <xf numFmtId="3" fontId="1" fillId="6" borderId="4" xfId="0" applyNumberFormat="1" applyFont="1" applyFill="1" applyBorder="1" applyAlignment="1">
      <alignment vertical="center"/>
    </xf>
    <xf numFmtId="3" fontId="1" fillId="5" borderId="0" xfId="0" applyNumberFormat="1" applyFont="1" applyFill="1" applyAlignment="1">
      <alignment vertical="center" wrapText="1"/>
    </xf>
    <xf numFmtId="3" fontId="9" fillId="3" borderId="8" xfId="0" applyNumberFormat="1" applyFont="1" applyFill="1" applyBorder="1" applyAlignment="1">
      <alignment vertical="center"/>
    </xf>
    <xf numFmtId="3" fontId="1" fillId="13" borderId="4" xfId="0" applyNumberFormat="1" applyFont="1" applyFill="1" applyBorder="1" applyAlignment="1">
      <alignment vertical="center"/>
    </xf>
    <xf numFmtId="3" fontId="1" fillId="12" borderId="0" xfId="0" applyNumberFormat="1" applyFont="1" applyFill="1" applyAlignment="1">
      <alignment vertical="center" wrapText="1"/>
    </xf>
    <xf numFmtId="3" fontId="1" fillId="3" borderId="4" xfId="0" applyNumberFormat="1" applyFont="1" applyFill="1" applyBorder="1" applyAlignment="1">
      <alignment vertical="center"/>
    </xf>
    <xf numFmtId="3" fontId="4" fillId="3" borderId="0" xfId="0" applyNumberFormat="1" applyFont="1" applyFill="1" applyAlignment="1">
      <alignment vertical="center"/>
    </xf>
    <xf numFmtId="3" fontId="1" fillId="4" borderId="11" xfId="0" applyNumberFormat="1" applyFont="1" applyFill="1" applyBorder="1" applyAlignment="1">
      <alignment vertical="center"/>
    </xf>
    <xf numFmtId="3" fontId="17" fillId="0" borderId="28" xfId="0" applyNumberFormat="1" applyFont="1" applyBorder="1" applyAlignment="1">
      <alignment horizontal="center" vertical="center"/>
    </xf>
    <xf numFmtId="3" fontId="18" fillId="0" borderId="28" xfId="0" applyNumberFormat="1" applyFont="1" applyBorder="1" applyAlignment="1">
      <alignment horizontal="right" vertical="center"/>
    </xf>
    <xf numFmtId="3" fontId="13" fillId="0" borderId="28" xfId="0" applyNumberFormat="1" applyFont="1" applyBorder="1" applyAlignment="1">
      <alignment horizontal="right" vertical="center"/>
    </xf>
    <xf numFmtId="3" fontId="5" fillId="0" borderId="15" xfId="0" applyNumberFormat="1" applyFont="1" applyBorder="1" applyAlignment="1">
      <alignment vertical="center"/>
    </xf>
    <xf numFmtId="3" fontId="4" fillId="3" borderId="4" xfId="0" applyNumberFormat="1" applyFont="1" applyFill="1" applyBorder="1" applyAlignment="1">
      <alignment vertical="center"/>
    </xf>
    <xf numFmtId="3" fontId="1" fillId="3" borderId="11" xfId="0" applyNumberFormat="1" applyFont="1" applyFill="1" applyBorder="1" applyAlignment="1">
      <alignment vertical="center"/>
    </xf>
    <xf numFmtId="3" fontId="5" fillId="0" borderId="26" xfId="0" applyNumberFormat="1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3" fontId="4" fillId="13" borderId="7" xfId="0" applyNumberFormat="1" applyFont="1" applyFill="1" applyBorder="1" applyAlignment="1">
      <alignment vertical="center"/>
    </xf>
    <xf numFmtId="165" fontId="1" fillId="8" borderId="7" xfId="0" applyNumberFormat="1" applyFont="1" applyFill="1" applyBorder="1" applyAlignment="1">
      <alignment vertical="center"/>
    </xf>
    <xf numFmtId="170" fontId="0" fillId="0" borderId="0" xfId="0" applyNumberFormat="1"/>
    <xf numFmtId="167" fontId="0" fillId="8" borderId="0" xfId="4" applyNumberFormat="1" applyFont="1" applyFill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33" xfId="0" applyFont="1" applyBorder="1" applyAlignment="1">
      <alignment vertical="center" wrapText="1"/>
    </xf>
    <xf numFmtId="0" fontId="6" fillId="0" borderId="33" xfId="0" applyFont="1" applyBorder="1" applyAlignment="1">
      <alignment vertical="center" wrapText="1"/>
    </xf>
    <xf numFmtId="0" fontId="5" fillId="0" borderId="34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0" borderId="33" xfId="0" applyFont="1" applyBorder="1" applyAlignment="1">
      <alignment vertical="center" wrapText="1"/>
    </xf>
    <xf numFmtId="0" fontId="5" fillId="8" borderId="35" xfId="0" applyFont="1" applyFill="1" applyBorder="1" applyAlignment="1">
      <alignment vertical="center" wrapText="1"/>
    </xf>
    <xf numFmtId="0" fontId="5" fillId="0" borderId="35" xfId="0" applyFont="1" applyBorder="1" applyAlignment="1">
      <alignment vertical="center" wrapText="1"/>
    </xf>
    <xf numFmtId="0" fontId="4" fillId="0" borderId="33" xfId="0" applyFont="1" applyBorder="1" applyAlignment="1">
      <alignment vertical="center" wrapText="1"/>
    </xf>
    <xf numFmtId="3" fontId="5" fillId="0" borderId="36" xfId="0" applyNumberFormat="1" applyFont="1" applyBorder="1" applyAlignment="1">
      <alignment vertical="center"/>
    </xf>
    <xf numFmtId="0" fontId="5" fillId="0" borderId="37" xfId="0" applyFont="1" applyBorder="1" applyAlignment="1">
      <alignment vertical="center" wrapText="1"/>
    </xf>
    <xf numFmtId="3" fontId="1" fillId="4" borderId="6" xfId="0" applyNumberFormat="1" applyFont="1" applyFill="1" applyBorder="1" applyAlignment="1">
      <alignment vertical="center"/>
    </xf>
    <xf numFmtId="3" fontId="5" fillId="0" borderId="9" xfId="0" applyNumberFormat="1" applyFont="1" applyBorder="1" applyAlignment="1">
      <alignment vertical="center"/>
    </xf>
    <xf numFmtId="3" fontId="5" fillId="0" borderId="12" xfId="0" applyNumberFormat="1" applyFont="1" applyBorder="1" applyAlignment="1">
      <alignment vertical="center"/>
    </xf>
    <xf numFmtId="3" fontId="5" fillId="0" borderId="18" xfId="0" applyNumberFormat="1" applyFont="1" applyBorder="1" applyAlignment="1">
      <alignment vertical="center"/>
    </xf>
    <xf numFmtId="3" fontId="6" fillId="0" borderId="3" xfId="0" applyNumberFormat="1" applyFont="1" applyBorder="1" applyAlignment="1">
      <alignment vertical="center"/>
    </xf>
    <xf numFmtId="3" fontId="5" fillId="0" borderId="27" xfId="0" applyNumberFormat="1" applyFont="1" applyBorder="1" applyAlignment="1">
      <alignment vertical="center"/>
    </xf>
    <xf numFmtId="1" fontId="2" fillId="3" borderId="4" xfId="0" applyNumberFormat="1" applyFont="1" applyFill="1" applyBorder="1" applyAlignment="1">
      <alignment horizontal="right" vertical="center" wrapText="1"/>
    </xf>
    <xf numFmtId="1" fontId="2" fillId="3" borderId="4" xfId="0" applyNumberFormat="1" applyFont="1" applyFill="1" applyBorder="1" applyAlignment="1">
      <alignment horizontal="right" vertical="center" wrapText="1" indent="2"/>
    </xf>
    <xf numFmtId="0" fontId="1" fillId="8" borderId="4" xfId="0" quotePrefix="1" applyFont="1" applyFill="1" applyBorder="1" applyAlignment="1">
      <alignment horizontal="right" vertical="center"/>
    </xf>
    <xf numFmtId="0" fontId="5" fillId="0" borderId="4" xfId="0" applyFont="1" applyBorder="1" applyAlignment="1">
      <alignment horizontal="right" vertical="center" wrapText="1"/>
    </xf>
    <xf numFmtId="1" fontId="1" fillId="8" borderId="4" xfId="0" quotePrefix="1" applyNumberFormat="1" applyFont="1" applyFill="1" applyBorder="1" applyAlignment="1">
      <alignment horizontal="right" vertical="center"/>
    </xf>
    <xf numFmtId="1" fontId="6" fillId="0" borderId="4" xfId="0" applyNumberFormat="1" applyFont="1" applyBorder="1" applyAlignment="1">
      <alignment horizontal="right" vertical="center" wrapText="1"/>
    </xf>
    <xf numFmtId="1" fontId="1" fillId="4" borderId="4" xfId="0" quotePrefix="1" applyNumberFormat="1" applyFont="1" applyFill="1" applyBorder="1" applyAlignment="1">
      <alignment horizontal="right" vertical="center"/>
    </xf>
    <xf numFmtId="1" fontId="5" fillId="0" borderId="4" xfId="0" applyNumberFormat="1" applyFont="1" applyBorder="1" applyAlignment="1">
      <alignment horizontal="right" vertical="center" wrapText="1"/>
    </xf>
    <xf numFmtId="1" fontId="1" fillId="4" borderId="4" xfId="0" quotePrefix="1" applyNumberFormat="1" applyFont="1" applyFill="1" applyBorder="1" applyAlignment="1">
      <alignment horizontal="right" vertical="center" wrapText="1"/>
    </xf>
    <xf numFmtId="1" fontId="7" fillId="0" borderId="4" xfId="0" applyNumberFormat="1" applyFont="1" applyBorder="1" applyAlignment="1">
      <alignment horizontal="right" vertical="center" wrapText="1"/>
    </xf>
    <xf numFmtId="0" fontId="5" fillId="8" borderId="4" xfId="0" applyFont="1" applyFill="1" applyBorder="1" applyAlignment="1">
      <alignment horizontal="right" vertical="center" wrapText="1"/>
    </xf>
    <xf numFmtId="1" fontId="4" fillId="0" borderId="4" xfId="0" applyNumberFormat="1" applyFont="1" applyBorder="1" applyAlignment="1">
      <alignment horizontal="right" vertical="center" wrapText="1"/>
    </xf>
    <xf numFmtId="1" fontId="5" fillId="0" borderId="4" xfId="0" applyNumberFormat="1" applyFont="1" applyBorder="1" applyAlignment="1">
      <alignment horizontal="right" vertical="center"/>
    </xf>
    <xf numFmtId="1" fontId="1" fillId="4" borderId="4" xfId="0" applyNumberFormat="1" applyFont="1" applyFill="1" applyBorder="1" applyAlignment="1">
      <alignment horizontal="right" vertical="center"/>
    </xf>
    <xf numFmtId="1" fontId="2" fillId="4" borderId="4" xfId="0" quotePrefix="1" applyNumberFormat="1" applyFont="1" applyFill="1" applyBorder="1" applyAlignment="1">
      <alignment horizontal="right" vertical="center"/>
    </xf>
    <xf numFmtId="0" fontId="4" fillId="8" borderId="33" xfId="0" applyFont="1" applyFill="1" applyBorder="1" applyAlignment="1">
      <alignment vertical="center" wrapText="1"/>
    </xf>
    <xf numFmtId="167" fontId="0" fillId="0" borderId="0" xfId="0" applyNumberFormat="1"/>
    <xf numFmtId="167" fontId="1" fillId="8" borderId="4" xfId="0" quotePrefix="1" applyNumberFormat="1" applyFont="1" applyFill="1" applyBorder="1" applyAlignment="1">
      <alignment horizontal="right" vertical="center"/>
    </xf>
    <xf numFmtId="167" fontId="5" fillId="0" borderId="4" xfId="0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167" fontId="5" fillId="0" borderId="4" xfId="4" applyNumberFormat="1" applyFont="1" applyBorder="1" applyAlignment="1">
      <alignment horizontal="right" vertical="center" wrapText="1"/>
    </xf>
    <xf numFmtId="167" fontId="6" fillId="0" borderId="4" xfId="4" applyNumberFormat="1" applyFont="1" applyBorder="1" applyAlignment="1">
      <alignment horizontal="right" vertical="center" wrapText="1"/>
    </xf>
    <xf numFmtId="0" fontId="1" fillId="4" borderId="4" xfId="0" quotePrefix="1" applyFont="1" applyFill="1" applyBorder="1" applyAlignment="1">
      <alignment horizontal="right" vertical="center"/>
    </xf>
    <xf numFmtId="0" fontId="1" fillId="5" borderId="4" xfId="0" applyFont="1" applyFill="1" applyBorder="1" applyAlignment="1">
      <alignment horizontal="right" vertical="center" wrapText="1"/>
    </xf>
    <xf numFmtId="0" fontId="1" fillId="5" borderId="0" xfId="0" applyFont="1" applyFill="1" applyAlignment="1">
      <alignment horizontal="right" vertical="center" wrapText="1"/>
    </xf>
    <xf numFmtId="167" fontId="1" fillId="6" borderId="4" xfId="0" applyNumberFormat="1" applyFont="1" applyFill="1" applyBorder="1" applyAlignment="1">
      <alignment horizontal="right" vertical="center"/>
    </xf>
    <xf numFmtId="167" fontId="1" fillId="6" borderId="3" xfId="0" applyNumberFormat="1" applyFont="1" applyFill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" fontId="1" fillId="4" borderId="3" xfId="0" quotePrefix="1" applyNumberFormat="1" applyFont="1" applyFill="1" applyBorder="1" applyAlignment="1">
      <alignment horizontal="right" vertical="center"/>
    </xf>
    <xf numFmtId="167" fontId="1" fillId="7" borderId="4" xfId="0" applyNumberFormat="1" applyFont="1" applyFill="1" applyBorder="1" applyAlignment="1">
      <alignment horizontal="right" vertical="center"/>
    </xf>
    <xf numFmtId="167" fontId="1" fillId="7" borderId="3" xfId="0" applyNumberFormat="1" applyFont="1" applyFill="1" applyBorder="1" applyAlignment="1">
      <alignment horizontal="right" vertical="center"/>
    </xf>
    <xf numFmtId="167" fontId="2" fillId="13" borderId="4" xfId="4" applyNumberFormat="1" applyFont="1" applyFill="1" applyBorder="1" applyAlignment="1">
      <alignment horizontal="right" vertical="center" wrapText="1"/>
    </xf>
    <xf numFmtId="167" fontId="1" fillId="8" borderId="4" xfId="4" quotePrefix="1" applyNumberFormat="1" applyFont="1" applyFill="1" applyBorder="1" applyAlignment="1">
      <alignment horizontal="right" vertical="center"/>
    </xf>
    <xf numFmtId="167" fontId="2" fillId="3" borderId="4" xfId="4" applyNumberFormat="1" applyFont="1" applyFill="1" applyBorder="1" applyAlignment="1">
      <alignment horizontal="right" vertical="center" wrapText="1"/>
    </xf>
    <xf numFmtId="167" fontId="1" fillId="4" borderId="4" xfId="4" quotePrefix="1" applyNumberFormat="1" applyFont="1" applyFill="1" applyBorder="1" applyAlignment="1">
      <alignment horizontal="right" vertical="center"/>
    </xf>
    <xf numFmtId="167" fontId="5" fillId="0" borderId="4" xfId="4" applyNumberFormat="1" applyFont="1" applyBorder="1" applyAlignment="1">
      <alignment horizontal="right" vertical="center" wrapText="1" indent="6"/>
    </xf>
    <xf numFmtId="167" fontId="2" fillId="8" borderId="4" xfId="4" applyNumberFormat="1" applyFont="1" applyFill="1" applyBorder="1" applyAlignment="1">
      <alignment horizontal="right" vertical="center" wrapText="1"/>
    </xf>
    <xf numFmtId="167" fontId="1" fillId="4" borderId="4" xfId="4" quotePrefix="1" applyNumberFormat="1" applyFont="1" applyFill="1" applyBorder="1" applyAlignment="1">
      <alignment horizontal="right" vertical="center" wrapText="1"/>
    </xf>
    <xf numFmtId="167" fontId="7" fillId="0" borderId="4" xfId="4" applyNumberFormat="1" applyFont="1" applyBorder="1" applyAlignment="1">
      <alignment horizontal="right" vertical="center" wrapText="1"/>
    </xf>
    <xf numFmtId="167" fontId="5" fillId="8" borderId="4" xfId="4" applyNumberFormat="1" applyFont="1" applyFill="1" applyBorder="1" applyAlignment="1">
      <alignment horizontal="right" vertical="center" wrapText="1"/>
    </xf>
    <xf numFmtId="167" fontId="4" fillId="0" borderId="4" xfId="4" applyNumberFormat="1" applyFont="1" applyBorder="1" applyAlignment="1">
      <alignment horizontal="right" vertical="center" wrapText="1"/>
    </xf>
    <xf numFmtId="167" fontId="5" fillId="0" borderId="4" xfId="4" applyNumberFormat="1" applyFont="1" applyBorder="1" applyAlignment="1">
      <alignment horizontal="right" vertical="center"/>
    </xf>
    <xf numFmtId="167" fontId="1" fillId="4" borderId="4" xfId="4" applyNumberFormat="1" applyFont="1" applyFill="1" applyBorder="1" applyAlignment="1">
      <alignment horizontal="right" vertical="center"/>
    </xf>
    <xf numFmtId="167" fontId="2" fillId="4" borderId="4" xfId="4" quotePrefix="1" applyNumberFormat="1" applyFont="1" applyFill="1" applyBorder="1" applyAlignment="1">
      <alignment horizontal="right" vertical="center"/>
    </xf>
    <xf numFmtId="167" fontId="1" fillId="5" borderId="4" xfId="4" applyNumberFormat="1" applyFont="1" applyFill="1" applyBorder="1" applyAlignment="1">
      <alignment horizontal="right" vertical="center" wrapText="1"/>
    </xf>
    <xf numFmtId="167" fontId="1" fillId="6" borderId="4" xfId="4" applyNumberFormat="1" applyFont="1" applyFill="1" applyBorder="1" applyAlignment="1">
      <alignment horizontal="right" vertical="center"/>
    </xf>
    <xf numFmtId="167" fontId="4" fillId="0" borderId="4" xfId="4" applyNumberFormat="1" applyFont="1" applyBorder="1" applyAlignment="1">
      <alignment horizontal="right" vertical="center"/>
    </xf>
    <xf numFmtId="1" fontId="5" fillId="0" borderId="9" xfId="0" applyNumberFormat="1" applyFont="1" applyBorder="1" applyAlignment="1">
      <alignment vertical="center" wrapText="1"/>
    </xf>
    <xf numFmtId="1" fontId="5" fillId="0" borderId="0" xfId="0" applyNumberFormat="1" applyFont="1" applyAlignment="1">
      <alignment vertical="center" wrapText="1"/>
    </xf>
    <xf numFmtId="1" fontId="5" fillId="0" borderId="12" xfId="0" applyNumberFormat="1" applyFont="1" applyBorder="1" applyAlignment="1">
      <alignment vertical="center" wrapText="1"/>
    </xf>
    <xf numFmtId="1" fontId="1" fillId="5" borderId="0" xfId="0" applyNumberFormat="1" applyFont="1" applyFill="1" applyAlignment="1">
      <alignment vertical="center" wrapText="1"/>
    </xf>
    <xf numFmtId="1" fontId="1" fillId="2" borderId="4" xfId="0" applyNumberFormat="1" applyFont="1" applyFill="1" applyBorder="1" applyAlignment="1">
      <alignment horizontal="center" vertical="center"/>
    </xf>
    <xf numFmtId="1" fontId="4" fillId="0" borderId="0" xfId="0" applyNumberFormat="1" applyFont="1" applyAlignment="1">
      <alignment vertical="center"/>
    </xf>
    <xf numFmtId="1" fontId="1" fillId="0" borderId="0" xfId="0" applyNumberFormat="1" applyFont="1" applyAlignment="1">
      <alignment horizontal="center" vertical="center"/>
    </xf>
    <xf numFmtId="2" fontId="5" fillId="0" borderId="9" xfId="0" applyNumberFormat="1" applyFont="1" applyBorder="1" applyAlignment="1">
      <alignment vertical="center" wrapText="1"/>
    </xf>
    <xf numFmtId="2" fontId="1" fillId="2" borderId="4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32" xfId="0" quotePrefix="1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8" borderId="32" xfId="0" quotePrefix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32" xfId="0" quotePrefix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quotePrefix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32" xfId="0" quotePrefix="1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</cellXfs>
  <cellStyles count="6">
    <cellStyle name="Insatisfaisant 2" xfId="5"/>
    <cellStyle name="Milliers" xfId="4" builtinId="3"/>
    <cellStyle name="Milliers 2" xfId="3"/>
    <cellStyle name="Normal" xfId="0" builtinId="0"/>
    <cellStyle name="Pourcentage" xfId="1" builtinId="5"/>
    <cellStyle name="Satisfaisant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Annexe-RAPEX-31-12-22-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Annexe-RAPEX-31-12-22-3%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Annexe-RAPEX-31-12-23%20Version%2006-03-024%20TDB%20CAGD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Annexe-RAPEX%20au%2031%20de&#769;cembre%202024%2022-02-2025%20(3)%20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Tableaux%20de%20classification%20(1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BE/Annexe-RAPEX%20au%2031%20de&#769;cembre%202024%2022-02-2025%20(3)%20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ASSEMBLEE%20%20LF%202026/Annexe-RAPEX-31-12-23%20Version%2006-03-024%20TDB%20CAGD%20(1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nnexe-RAPEX-31-12-22-3%20(1)%20-%20Copie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hef%20Boris/Documents/Elaboration%20budget/Budget%202025/Budg&#233;tisation/CDMT%202025-2027/CDMT%20Initial%20global%202025-2027%20version%20TOFE%20Revue%20FMI%20Ajust%20FNRB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Tableaux%20de%20classification2026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EDUCATION%202026/Annexe-RAPEX-31-12-22-3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ssification admin-economique"/>
      <sheetName val="Classification fonct-économique"/>
      <sheetName val="Graphes"/>
      <sheetName val="Graphes fin dec."/>
      <sheetName val="Classification prog-économique"/>
    </sheetNames>
    <sheetDataSet>
      <sheetData sheetId="0"/>
      <sheetData sheetId="1"/>
      <sheetData sheetId="2"/>
      <sheetData sheetId="3"/>
      <sheetData sheetId="4">
        <row r="5">
          <cell r="D5">
            <v>994.50430900000003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ssification admin-economique"/>
      <sheetName val="Classification fonct-économique"/>
      <sheetName val="Graphes"/>
      <sheetName val="Graphes fin dec."/>
      <sheetName val="Classification prog-économique"/>
    </sheetNames>
    <sheetDataSet>
      <sheetData sheetId="0"/>
      <sheetData sheetId="1"/>
      <sheetData sheetId="2"/>
      <sheetData sheetId="3"/>
      <sheetData sheetId="4">
        <row r="5">
          <cell r="G5">
            <v>2325.2652109999999</v>
          </cell>
          <cell r="J5">
            <v>128.06682699999999</v>
          </cell>
          <cell r="P5">
            <v>0</v>
          </cell>
        </row>
        <row r="6">
          <cell r="D6">
            <v>123.446094</v>
          </cell>
          <cell r="G6">
            <v>155.69594599999999</v>
          </cell>
          <cell r="J6">
            <v>202.93700000000001</v>
          </cell>
          <cell r="P6">
            <v>450</v>
          </cell>
          <cell r="S6">
            <v>283.48006948905999</v>
          </cell>
        </row>
        <row r="8">
          <cell r="D8">
            <v>2999.419339</v>
          </cell>
          <cell r="G8">
            <v>2184.306771</v>
          </cell>
          <cell r="J8">
            <v>75</v>
          </cell>
          <cell r="P8">
            <v>308.61921599999999</v>
          </cell>
        </row>
        <row r="9">
          <cell r="D9">
            <v>416.25246600000003</v>
          </cell>
          <cell r="G9">
            <v>165.57598300000001</v>
          </cell>
          <cell r="J9">
            <v>85.848330000000004</v>
          </cell>
          <cell r="P9">
            <v>0</v>
          </cell>
        </row>
        <row r="10">
          <cell r="D10">
            <v>3754.471802</v>
          </cell>
          <cell r="G10">
            <v>77.725825999999998</v>
          </cell>
          <cell r="J10">
            <v>2236.2955299999999</v>
          </cell>
          <cell r="P10">
            <v>4128.6149999999998</v>
          </cell>
        </row>
        <row r="11">
          <cell r="D11">
            <v>66.620153000000002</v>
          </cell>
          <cell r="G11">
            <v>37.916915000000003</v>
          </cell>
          <cell r="J11">
            <v>161.13999999999999</v>
          </cell>
          <cell r="P11">
            <v>85</v>
          </cell>
        </row>
        <row r="12">
          <cell r="D12">
            <v>47.427050999999999</v>
          </cell>
          <cell r="G12">
            <v>0</v>
          </cell>
          <cell r="J12">
            <v>8352.5737069999996</v>
          </cell>
          <cell r="P12">
            <v>753.952</v>
          </cell>
        </row>
        <row r="14">
          <cell r="D14">
            <v>866.83437100000003</v>
          </cell>
          <cell r="G14">
            <v>1789.5147179999999</v>
          </cell>
          <cell r="J14">
            <v>0</v>
          </cell>
          <cell r="P14">
            <v>375.97583300000002</v>
          </cell>
        </row>
        <row r="15">
          <cell r="D15">
            <v>212.229578</v>
          </cell>
          <cell r="G15">
            <v>312.51077299999997</v>
          </cell>
          <cell r="J15">
            <v>50</v>
          </cell>
          <cell r="P15">
            <v>0</v>
          </cell>
        </row>
        <row r="16">
          <cell r="D16">
            <v>4795.2552299999998</v>
          </cell>
          <cell r="G16">
            <v>2701.5008819999998</v>
          </cell>
          <cell r="J16">
            <v>0</v>
          </cell>
          <cell r="P16">
            <v>295.36959100000001</v>
          </cell>
        </row>
        <row r="18">
          <cell r="D18">
            <v>1005.419043</v>
          </cell>
          <cell r="G18">
            <v>2825.709922</v>
          </cell>
          <cell r="J18">
            <v>0</v>
          </cell>
          <cell r="P18">
            <v>946.58399299999996</v>
          </cell>
        </row>
        <row r="19">
          <cell r="D19">
            <v>282.77963999999997</v>
          </cell>
          <cell r="G19">
            <v>316.90951799999999</v>
          </cell>
          <cell r="J19">
            <v>2865</v>
          </cell>
          <cell r="P19">
            <v>54.436055000000003</v>
          </cell>
        </row>
        <row r="20">
          <cell r="D20">
            <v>9536.3801139999996</v>
          </cell>
          <cell r="G20">
            <v>1286.2278229999999</v>
          </cell>
          <cell r="J20">
            <v>415</v>
          </cell>
          <cell r="P20">
            <v>63.853375999999997</v>
          </cell>
        </row>
        <row r="21">
          <cell r="D21">
            <v>1476.7125229999999</v>
          </cell>
          <cell r="G21">
            <v>419.25131599999997</v>
          </cell>
          <cell r="J21">
            <v>0</v>
          </cell>
          <cell r="P21">
            <v>80.590757999999994</v>
          </cell>
        </row>
        <row r="22">
          <cell r="D22">
            <v>214.31214600000001</v>
          </cell>
          <cell r="G22">
            <v>26.567364000000001</v>
          </cell>
          <cell r="J22">
            <v>3559.686764</v>
          </cell>
          <cell r="P22">
            <v>0</v>
          </cell>
        </row>
        <row r="24">
          <cell r="D24">
            <v>448.7</v>
          </cell>
          <cell r="G24">
            <v>1840.6</v>
          </cell>
          <cell r="J24">
            <v>0</v>
          </cell>
          <cell r="P24">
            <v>92.8</v>
          </cell>
        </row>
        <row r="25">
          <cell r="D25">
            <v>31942.7</v>
          </cell>
          <cell r="G25">
            <v>6605.7</v>
          </cell>
          <cell r="J25">
            <v>363</v>
          </cell>
          <cell r="P25">
            <v>276.3</v>
          </cell>
        </row>
        <row r="26">
          <cell r="D26">
            <v>3852.5</v>
          </cell>
          <cell r="G26">
            <v>311.3</v>
          </cell>
          <cell r="J26">
            <v>240</v>
          </cell>
          <cell r="P26">
            <v>0</v>
          </cell>
        </row>
        <row r="27">
          <cell r="D27">
            <v>139.5</v>
          </cell>
          <cell r="G27">
            <v>113.7</v>
          </cell>
          <cell r="J27">
            <v>0</v>
          </cell>
          <cell r="P27">
            <v>0</v>
          </cell>
          <cell r="S27">
            <v>0</v>
          </cell>
        </row>
        <row r="28">
          <cell r="D28">
            <v>58.5</v>
          </cell>
          <cell r="G28">
            <v>0</v>
          </cell>
          <cell r="J28">
            <v>20</v>
          </cell>
          <cell r="P28">
            <v>1500</v>
          </cell>
        </row>
        <row r="30">
          <cell r="G30">
            <v>2515.397837</v>
          </cell>
          <cell r="J30">
            <v>339</v>
          </cell>
          <cell r="P30">
            <v>2363.6901645626945</v>
          </cell>
        </row>
        <row r="31">
          <cell r="D31">
            <v>4985.5543459999999</v>
          </cell>
          <cell r="G31">
            <v>1371.5931169999999</v>
          </cell>
          <cell r="J31">
            <v>14600.564682</v>
          </cell>
          <cell r="P31">
            <v>14795.919939380994</v>
          </cell>
          <cell r="S31">
            <v>35622.043445933654</v>
          </cell>
        </row>
        <row r="32">
          <cell r="D32">
            <v>388.08301399999999</v>
          </cell>
          <cell r="G32">
            <v>133.759083</v>
          </cell>
          <cell r="J32">
            <v>0</v>
          </cell>
          <cell r="P32">
            <v>2942.4047314645618</v>
          </cell>
          <cell r="S32">
            <v>0</v>
          </cell>
        </row>
        <row r="33">
          <cell r="D33">
            <v>597.86127799999997</v>
          </cell>
          <cell r="G33">
            <v>136.61385999999999</v>
          </cell>
          <cell r="J33">
            <v>0</v>
          </cell>
          <cell r="P33">
            <v>2384.1851645917554</v>
          </cell>
          <cell r="S33">
            <v>0</v>
          </cell>
        </row>
        <row r="35">
          <cell r="D35">
            <v>1023.152587</v>
          </cell>
          <cell r="G35">
            <v>1800.291806</v>
          </cell>
          <cell r="J35">
            <v>53.15</v>
          </cell>
          <cell r="P35">
            <v>484.4</v>
          </cell>
        </row>
        <row r="36">
          <cell r="D36">
            <v>259.42968400000001</v>
          </cell>
          <cell r="G36">
            <v>105.86506900000001</v>
          </cell>
          <cell r="J36">
            <v>14490</v>
          </cell>
          <cell r="P36">
            <v>20046</v>
          </cell>
          <cell r="S36">
            <v>13257.765130289999</v>
          </cell>
        </row>
        <row r="37">
          <cell r="D37">
            <v>555.74879999999996</v>
          </cell>
          <cell r="G37">
            <v>871.96265500000004</v>
          </cell>
          <cell r="J37">
            <v>543.31124</v>
          </cell>
          <cell r="P37">
            <v>0</v>
          </cell>
        </row>
        <row r="39">
          <cell r="D39">
            <v>1791.310639</v>
          </cell>
          <cell r="G39">
            <v>2191.7836419999999</v>
          </cell>
          <cell r="J39">
            <v>27.75468</v>
          </cell>
          <cell r="P39">
            <v>117.32172199999999</v>
          </cell>
        </row>
        <row r="40">
          <cell r="D40">
            <v>6.7181959999999998</v>
          </cell>
          <cell r="G40">
            <v>337.97487799999999</v>
          </cell>
          <cell r="J40">
            <v>100</v>
          </cell>
          <cell r="P40">
            <v>0</v>
          </cell>
        </row>
        <row r="41">
          <cell r="D41">
            <v>222.53097</v>
          </cell>
          <cell r="G41">
            <v>281.77893</v>
          </cell>
          <cell r="J41">
            <v>0</v>
          </cell>
          <cell r="P41">
            <v>0</v>
          </cell>
        </row>
        <row r="43">
          <cell r="D43">
            <v>29195.095949999999</v>
          </cell>
          <cell r="G43">
            <v>7950.827354</v>
          </cell>
          <cell r="J43">
            <v>6273.597135</v>
          </cell>
          <cell r="P43">
            <v>545.01776299999995</v>
          </cell>
        </row>
        <row r="44">
          <cell r="D44">
            <v>2498.7556079999999</v>
          </cell>
          <cell r="G44">
            <v>368.718613</v>
          </cell>
          <cell r="J44">
            <v>7056.1628490000003</v>
          </cell>
          <cell r="P44">
            <v>519.54832799999997</v>
          </cell>
          <cell r="S44">
            <v>15026.513605</v>
          </cell>
        </row>
        <row r="45">
          <cell r="D45">
            <v>561.47900800000002</v>
          </cell>
          <cell r="G45">
            <v>71.135220000000004</v>
          </cell>
          <cell r="J45">
            <v>9716.8654200000001</v>
          </cell>
          <cell r="P45">
            <v>8542.7448050000003</v>
          </cell>
          <cell r="S45">
            <v>49706.119130457504</v>
          </cell>
        </row>
        <row r="47">
          <cell r="D47">
            <v>3678.3605579999999</v>
          </cell>
          <cell r="G47">
            <v>1291.20418</v>
          </cell>
          <cell r="J47">
            <v>429.61156399999999</v>
          </cell>
          <cell r="P47">
            <v>159.67449999999999</v>
          </cell>
        </row>
        <row r="48">
          <cell r="D48">
            <v>24326.373202999999</v>
          </cell>
          <cell r="G48">
            <v>842.63190499999996</v>
          </cell>
          <cell r="J48">
            <v>4752</v>
          </cell>
          <cell r="P48">
            <v>11630.72235</v>
          </cell>
          <cell r="S48">
            <v>2442.51391311722</v>
          </cell>
        </row>
        <row r="49">
          <cell r="D49">
            <v>135.20483400000001</v>
          </cell>
          <cell r="G49">
            <v>45.713512999999999</v>
          </cell>
          <cell r="J49">
            <v>675</v>
          </cell>
          <cell r="P49">
            <v>0</v>
          </cell>
        </row>
        <row r="50">
          <cell r="D50">
            <v>32.916165999999997</v>
          </cell>
          <cell r="G50">
            <v>59.493526000000003</v>
          </cell>
          <cell r="J50">
            <v>12545.123486</v>
          </cell>
          <cell r="P50">
            <v>212.40684999999999</v>
          </cell>
        </row>
        <row r="52">
          <cell r="D52">
            <v>65957.341944999993</v>
          </cell>
          <cell r="G52">
            <v>4198.0465819999999</v>
          </cell>
          <cell r="J52">
            <v>335</v>
          </cell>
          <cell r="P52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étail par administration"/>
      <sheetName val="Récap par administration"/>
      <sheetName val="Décais CAA"/>
      <sheetName val="Graphes"/>
      <sheetName val="Graphes fin décembre"/>
      <sheetName val="Regroupement par fonction"/>
      <sheetName val="Classification programmatique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D5">
            <v>1148.0653319999999</v>
          </cell>
          <cell r="G5">
            <v>2066.3115440000001</v>
          </cell>
          <cell r="J5">
            <v>116.481398</v>
          </cell>
        </row>
        <row r="6">
          <cell r="D6">
            <v>671.82034899999996</v>
          </cell>
          <cell r="G6">
            <v>245.00908900000002</v>
          </cell>
          <cell r="J6">
            <v>245.47</v>
          </cell>
          <cell r="P6">
            <v>895.45450000000005</v>
          </cell>
        </row>
        <row r="8">
          <cell r="D8">
            <v>1493.5445560000001</v>
          </cell>
          <cell r="G8">
            <v>2271.2485739999997</v>
          </cell>
          <cell r="J8">
            <v>139.4</v>
          </cell>
        </row>
        <row r="9">
          <cell r="D9">
            <v>635.27558099999999</v>
          </cell>
          <cell r="G9">
            <v>165.3588</v>
          </cell>
        </row>
        <row r="10">
          <cell r="D10">
            <v>6463.2302550000004</v>
          </cell>
          <cell r="G10">
            <v>73.490000000000009</v>
          </cell>
          <cell r="J10">
            <v>2251.3330000000001</v>
          </cell>
          <cell r="P10">
            <v>3400</v>
          </cell>
        </row>
        <row r="11">
          <cell r="D11">
            <v>343.59340300000002</v>
          </cell>
          <cell r="G11">
            <v>32.5</v>
          </cell>
          <cell r="J11">
            <v>211.14</v>
          </cell>
        </row>
        <row r="12">
          <cell r="J12">
            <v>8626.9170709999999</v>
          </cell>
          <cell r="P12">
            <v>1000</v>
          </cell>
        </row>
        <row r="14">
          <cell r="D14">
            <v>1187.308585</v>
          </cell>
          <cell r="G14">
            <v>1812.3527430000001</v>
          </cell>
          <cell r="J14">
            <v>276</v>
          </cell>
          <cell r="P14">
            <v>85.392501999999993</v>
          </cell>
        </row>
        <row r="15">
          <cell r="D15">
            <v>1043.2081969999999</v>
          </cell>
          <cell r="G15">
            <v>287.63172700000001</v>
          </cell>
          <cell r="J15">
            <v>132.5</v>
          </cell>
        </row>
        <row r="16">
          <cell r="D16">
            <v>4201.3181130000003</v>
          </cell>
          <cell r="G16">
            <v>2693.2798950000001</v>
          </cell>
          <cell r="J16">
            <v>21.25</v>
          </cell>
          <cell r="P16">
            <v>211.49250000000001</v>
          </cell>
        </row>
        <row r="18">
          <cell r="D18">
            <v>1537.7292010000001</v>
          </cell>
          <cell r="G18">
            <v>2674.7014020000001</v>
          </cell>
        </row>
        <row r="19">
          <cell r="D19">
            <v>509.560135</v>
          </cell>
          <cell r="G19">
            <v>379.90727000000004</v>
          </cell>
          <cell r="J19">
            <v>3550</v>
          </cell>
          <cell r="P19">
            <v>1004.71528</v>
          </cell>
        </row>
        <row r="20">
          <cell r="D20">
            <v>15971.591872000001</v>
          </cell>
          <cell r="G20">
            <v>1189.5499889999999</v>
          </cell>
          <cell r="J20">
            <v>411.25</v>
          </cell>
        </row>
        <row r="21">
          <cell r="D21">
            <v>2973.6239420000002</v>
          </cell>
          <cell r="G21">
            <v>438.85824300000002</v>
          </cell>
          <cell r="J21">
            <v>0</v>
          </cell>
        </row>
        <row r="22">
          <cell r="D22">
            <v>305.51480199999997</v>
          </cell>
          <cell r="G22">
            <v>458.32032000000004</v>
          </cell>
          <cell r="J22">
            <v>7634.4282640000001</v>
          </cell>
          <cell r="P22">
            <v>700</v>
          </cell>
        </row>
        <row r="24">
          <cell r="D24">
            <v>1014.416435</v>
          </cell>
          <cell r="G24">
            <v>1975.6861759999999</v>
          </cell>
          <cell r="J24">
            <v>0</v>
          </cell>
          <cell r="P24">
            <v>365.53123599999998</v>
          </cell>
        </row>
        <row r="25">
          <cell r="D25">
            <v>41856.734651999999</v>
          </cell>
          <cell r="G25">
            <v>4625.9941419999996</v>
          </cell>
          <cell r="J25">
            <v>184</v>
          </cell>
          <cell r="P25">
            <v>2289.6768459999998</v>
          </cell>
        </row>
        <row r="26">
          <cell r="D26">
            <v>3521.633644</v>
          </cell>
          <cell r="G26">
            <v>237.819121</v>
          </cell>
          <cell r="J26">
            <v>280</v>
          </cell>
          <cell r="P26">
            <v>347.407644</v>
          </cell>
        </row>
        <row r="27">
          <cell r="D27">
            <v>159.94241099999999</v>
          </cell>
          <cell r="G27">
            <v>121.462985</v>
          </cell>
          <cell r="J27">
            <v>0</v>
          </cell>
        </row>
        <row r="28">
          <cell r="J28">
            <v>20</v>
          </cell>
          <cell r="P28">
            <v>3773.5</v>
          </cell>
        </row>
        <row r="30">
          <cell r="D30">
            <v>1206.928887</v>
          </cell>
          <cell r="G30">
            <v>3182.0776990000004</v>
          </cell>
          <cell r="J30">
            <v>292.73038000000003</v>
          </cell>
          <cell r="P30">
            <v>181.62957599999999</v>
          </cell>
        </row>
        <row r="31">
          <cell r="D31">
            <v>6687.4573689999997</v>
          </cell>
          <cell r="G31">
            <v>3820.1801660000001</v>
          </cell>
          <cell r="J31">
            <v>11403.911</v>
          </cell>
          <cell r="P31">
            <v>6959.1152673300003</v>
          </cell>
          <cell r="S31">
            <v>14109.481997999999</v>
          </cell>
          <cell r="V31">
            <v>42310.669387345901</v>
          </cell>
        </row>
        <row r="32">
          <cell r="D32">
            <v>409.31210800000002</v>
          </cell>
          <cell r="G32">
            <v>204.569682</v>
          </cell>
          <cell r="J32">
            <v>0</v>
          </cell>
          <cell r="P32">
            <v>1497.586053</v>
          </cell>
          <cell r="S32">
            <v>128.833</v>
          </cell>
          <cell r="V32">
            <v>51.707236000000002</v>
          </cell>
        </row>
        <row r="33">
          <cell r="G33">
            <v>145.036767</v>
          </cell>
          <cell r="P33">
            <v>1719.5933729999999</v>
          </cell>
        </row>
        <row r="35">
          <cell r="D35">
            <v>1925.6867890000001</v>
          </cell>
          <cell r="G35">
            <v>1712.1917039999998</v>
          </cell>
          <cell r="J35">
            <v>30</v>
          </cell>
          <cell r="P35">
            <v>607.09284500000001</v>
          </cell>
        </row>
        <row r="36">
          <cell r="D36">
            <v>257.59251699999999</v>
          </cell>
          <cell r="G36">
            <v>53.085329999999999</v>
          </cell>
          <cell r="J36">
            <v>20867.600935999999</v>
          </cell>
          <cell r="P36">
            <v>23510</v>
          </cell>
        </row>
        <row r="37">
          <cell r="D37">
            <v>326.851268</v>
          </cell>
          <cell r="G37">
            <v>819.14891599999999</v>
          </cell>
          <cell r="J37">
            <v>872.396479</v>
          </cell>
        </row>
        <row r="39">
          <cell r="D39">
            <v>1726.491428</v>
          </cell>
          <cell r="G39">
            <v>1443.1047610000001</v>
          </cell>
          <cell r="J39">
            <v>27.820912</v>
          </cell>
          <cell r="P39">
            <v>9.7896999999999998</v>
          </cell>
        </row>
        <row r="40">
          <cell r="D40">
            <v>288.62698699999999</v>
          </cell>
          <cell r="G40">
            <v>103.087968</v>
          </cell>
          <cell r="J40">
            <v>75</v>
          </cell>
        </row>
        <row r="41">
          <cell r="D41">
            <v>827.004009</v>
          </cell>
          <cell r="G41">
            <v>241.38102500000002</v>
          </cell>
          <cell r="P41">
            <v>209.26811699999999</v>
          </cell>
        </row>
        <row r="43">
          <cell r="D43">
            <v>32503.592860000001</v>
          </cell>
          <cell r="G43">
            <v>5497.0856050000002</v>
          </cell>
          <cell r="J43">
            <v>6603.8295459999999</v>
          </cell>
          <cell r="P43">
            <v>530.67542700000001</v>
          </cell>
          <cell r="S43">
            <v>2126.8929389999998</v>
          </cell>
          <cell r="V43">
            <v>0</v>
          </cell>
        </row>
        <row r="44">
          <cell r="D44">
            <v>10248.752306</v>
          </cell>
          <cell r="G44">
            <v>58.472736999999995</v>
          </cell>
          <cell r="J44">
            <v>6426.0765000000001</v>
          </cell>
          <cell r="P44">
            <v>1238.650803</v>
          </cell>
          <cell r="S44">
            <v>195.623087</v>
          </cell>
          <cell r="V44">
            <v>13045.76412</v>
          </cell>
        </row>
        <row r="45">
          <cell r="D45">
            <v>332.91122200000001</v>
          </cell>
          <cell r="G45">
            <v>181.40562999999997</v>
          </cell>
          <cell r="J45">
            <v>14095.120459</v>
          </cell>
          <cell r="P45">
            <v>8556.3305799999998</v>
          </cell>
          <cell r="V45">
            <v>13967.987574999999</v>
          </cell>
        </row>
        <row r="47">
          <cell r="D47">
            <v>1055.937416</v>
          </cell>
          <cell r="G47">
            <v>1715.8020540000002</v>
          </cell>
          <cell r="J47">
            <v>596.28285400000004</v>
          </cell>
        </row>
        <row r="48">
          <cell r="D48">
            <v>33435.886278999998</v>
          </cell>
          <cell r="G48">
            <v>816.92386199999999</v>
          </cell>
          <cell r="J48">
            <v>9428.9108230000002</v>
          </cell>
          <cell r="P48">
            <v>12018.692578</v>
          </cell>
          <cell r="S48">
            <v>117.348595</v>
          </cell>
          <cell r="V48">
            <v>1884.3566390000001</v>
          </cell>
        </row>
        <row r="49">
          <cell r="D49">
            <v>339.61254500000001</v>
          </cell>
          <cell r="G49">
            <v>43.936152</v>
          </cell>
          <cell r="J49">
            <v>620</v>
          </cell>
        </row>
        <row r="50">
          <cell r="D50">
            <v>176.31024400000001</v>
          </cell>
          <cell r="G50">
            <v>122.95298</v>
          </cell>
          <cell r="J50">
            <v>13178.490913</v>
          </cell>
          <cell r="P50">
            <v>200.90684999999999</v>
          </cell>
          <cell r="V50">
            <v>35.682093000000002</v>
          </cell>
        </row>
        <row r="52">
          <cell r="D52">
            <v>73793.198418</v>
          </cell>
          <cell r="G52">
            <v>4249.1576560000003</v>
          </cell>
          <cell r="J52">
            <v>688.65763300000003</v>
          </cell>
        </row>
        <row r="53">
          <cell r="D53">
            <v>2716.5929999999998</v>
          </cell>
          <cell r="G53">
            <v>22188.450019</v>
          </cell>
          <cell r="J53">
            <v>3330.9829989999998</v>
          </cell>
          <cell r="P53">
            <v>1485</v>
          </cell>
        </row>
        <row r="54">
          <cell r="D54">
            <v>2569.1475300000002</v>
          </cell>
          <cell r="G54">
            <v>1029.618997</v>
          </cell>
          <cell r="J54">
            <v>1382.4359999999999</v>
          </cell>
          <cell r="P54">
            <v>20963.514999999999</v>
          </cell>
          <cell r="V54">
            <v>1048.3814970000001</v>
          </cell>
        </row>
        <row r="55">
          <cell r="D55">
            <v>4432.7754800000002</v>
          </cell>
          <cell r="G55">
            <v>132.18132900000001</v>
          </cell>
          <cell r="J55">
            <v>125.14</v>
          </cell>
        </row>
        <row r="93">
          <cell r="D93">
            <v>795.65513999999996</v>
          </cell>
          <cell r="G93">
            <v>418.45394599999997</v>
          </cell>
          <cell r="J93">
            <v>185.30799999999999</v>
          </cell>
          <cell r="P93">
            <v>1072.521062</v>
          </cell>
        </row>
        <row r="94">
          <cell r="D94">
            <v>2.2546170000000001</v>
          </cell>
          <cell r="G94">
            <v>80.5</v>
          </cell>
          <cell r="J94">
            <v>90</v>
          </cell>
          <cell r="P94">
            <v>14130.325382999999</v>
          </cell>
          <cell r="S94">
            <v>3209.5871200000001</v>
          </cell>
          <cell r="V94">
            <v>70529.997545357197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étail par administration"/>
      <sheetName val="Récap par administration"/>
      <sheetName val="Décais CAA"/>
      <sheetName val="Graphes"/>
      <sheetName val="Graphes execution"/>
      <sheetName val="Regroupement par fonction"/>
      <sheetName val="Classification programmatique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D5">
            <v>1240.6255180000001</v>
          </cell>
          <cell r="G5">
            <v>1926.697238</v>
          </cell>
          <cell r="J5">
            <v>329.59835999999996</v>
          </cell>
        </row>
        <row r="6">
          <cell r="D6">
            <v>502.430634</v>
          </cell>
          <cell r="G6">
            <v>430.74813</v>
          </cell>
          <cell r="J6">
            <v>345.46999999999997</v>
          </cell>
          <cell r="P6">
            <v>2172.7269999999999</v>
          </cell>
          <cell r="S6">
            <v>0</v>
          </cell>
        </row>
        <row r="8">
          <cell r="D8">
            <v>2060.274903</v>
          </cell>
          <cell r="G8">
            <v>2188.1352529999999</v>
          </cell>
        </row>
        <row r="9">
          <cell r="D9">
            <v>526.82111799999996</v>
          </cell>
          <cell r="G9">
            <v>173.66391899999999</v>
          </cell>
        </row>
        <row r="10">
          <cell r="D10">
            <v>7451.9393659999996</v>
          </cell>
          <cell r="G10">
            <v>55.731879999999997</v>
          </cell>
          <cell r="J10">
            <v>3167.8409999999999</v>
          </cell>
          <cell r="P10">
            <v>10655</v>
          </cell>
        </row>
        <row r="11">
          <cell r="D11">
            <v>302.30864399999996</v>
          </cell>
          <cell r="G11">
            <v>43.948177000000001</v>
          </cell>
          <cell r="J11">
            <v>211.14</v>
          </cell>
        </row>
        <row r="12">
          <cell r="J12">
            <v>7000</v>
          </cell>
          <cell r="P12">
            <v>1000</v>
          </cell>
        </row>
        <row r="14">
          <cell r="D14">
            <v>1668.565873</v>
          </cell>
          <cell r="G14">
            <v>2077.518208</v>
          </cell>
          <cell r="P14">
            <v>603.20751799999994</v>
          </cell>
        </row>
        <row r="15">
          <cell r="D15">
            <v>946.67304200000001</v>
          </cell>
          <cell r="G15">
            <v>404.39343600000001</v>
          </cell>
          <cell r="I15">
            <v>100</v>
          </cell>
        </row>
        <row r="16">
          <cell r="D16">
            <v>4421.563521</v>
          </cell>
          <cell r="G16">
            <v>2501.9633909999998</v>
          </cell>
          <cell r="P16">
            <v>200</v>
          </cell>
        </row>
        <row r="18">
          <cell r="D18">
            <v>2625.9420620000001</v>
          </cell>
          <cell r="G18">
            <v>3570.8297199999997</v>
          </cell>
          <cell r="P18">
            <v>2154.3000000000002</v>
          </cell>
        </row>
        <row r="19">
          <cell r="D19">
            <v>1188.3978070000001</v>
          </cell>
          <cell r="G19">
            <v>414.83805999999998</v>
          </cell>
          <cell r="J19">
            <v>3550</v>
          </cell>
          <cell r="P19">
            <v>513.09907499999997</v>
          </cell>
        </row>
        <row r="20">
          <cell r="D20">
            <v>12026.857828999999</v>
          </cell>
          <cell r="G20">
            <v>1645.9060029999998</v>
          </cell>
          <cell r="J20">
            <v>0</v>
          </cell>
        </row>
        <row r="21">
          <cell r="D21">
            <v>3183.0909669999996</v>
          </cell>
          <cell r="G21">
            <v>576.01868200000001</v>
          </cell>
        </row>
        <row r="22">
          <cell r="D22">
            <v>607.05798199999992</v>
          </cell>
          <cell r="G22">
            <v>815.40641999999991</v>
          </cell>
          <cell r="J22">
            <v>7524.9739999999993</v>
          </cell>
        </row>
        <row r="24">
          <cell r="D24">
            <v>966.81682000000001</v>
          </cell>
          <cell r="G24">
            <v>2245.9190559999997</v>
          </cell>
          <cell r="P24">
            <v>391.57962199999997</v>
          </cell>
        </row>
        <row r="25">
          <cell r="D25">
            <v>46963.193507999997</v>
          </cell>
          <cell r="G25">
            <v>4280.7350799999995</v>
          </cell>
          <cell r="J25">
            <v>209</v>
          </cell>
          <cell r="P25">
            <v>2006.7997399999999</v>
          </cell>
        </row>
        <row r="26">
          <cell r="D26">
            <v>5040.4838099999997</v>
          </cell>
          <cell r="G26">
            <v>235.754706</v>
          </cell>
          <cell r="I26">
            <v>280</v>
          </cell>
          <cell r="P26">
            <v>1016.295527</v>
          </cell>
        </row>
        <row r="27">
          <cell r="D27">
            <v>73.651015000000001</v>
          </cell>
          <cell r="G27">
            <v>194.69082699999998</v>
          </cell>
        </row>
        <row r="28">
          <cell r="D28">
            <v>11.138045999999999</v>
          </cell>
          <cell r="J28">
            <v>20</v>
          </cell>
          <cell r="P28">
            <v>2000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C Admin-Eco"/>
      <sheetName val="TMC Prog-Eco"/>
      <sheetName val="TMC Fonc-Eco"/>
      <sheetName val="TMC Fonc-Admin"/>
    </sheetNames>
    <sheetDataSet>
      <sheetData sheetId="0"/>
      <sheetData sheetId="1">
        <row r="6">
          <cell r="C6">
            <v>1237727.763</v>
          </cell>
        </row>
        <row r="7">
          <cell r="D7">
            <v>578028</v>
          </cell>
          <cell r="H7">
            <v>3099520</v>
          </cell>
        </row>
        <row r="9">
          <cell r="C9">
            <v>1633841.693</v>
          </cell>
          <cell r="D9">
            <v>3921322.1349999998</v>
          </cell>
        </row>
        <row r="10">
          <cell r="C10">
            <v>1263724.2580000001</v>
          </cell>
          <cell r="D10">
            <v>225525</v>
          </cell>
        </row>
        <row r="11">
          <cell r="C11">
            <v>10211914.838</v>
          </cell>
          <cell r="D11">
            <v>399455.86499999999</v>
          </cell>
          <cell r="E11">
            <v>5178222</v>
          </cell>
          <cell r="H11">
            <v>11827098.222999999</v>
          </cell>
        </row>
        <row r="12">
          <cell r="C12">
            <v>201451.91999999998</v>
          </cell>
          <cell r="D12">
            <v>130000</v>
          </cell>
          <cell r="E12">
            <v>241140</v>
          </cell>
        </row>
        <row r="13">
          <cell r="C13">
            <v>0</v>
          </cell>
          <cell r="E13">
            <v>7000000</v>
          </cell>
          <cell r="H13">
            <v>1000000</v>
          </cell>
        </row>
        <row r="15">
          <cell r="C15">
            <v>844221.37399999995</v>
          </cell>
          <cell r="D15">
            <v>2400986</v>
          </cell>
          <cell r="H15">
            <v>1550000</v>
          </cell>
        </row>
        <row r="16">
          <cell r="C16">
            <v>1098264.9350000001</v>
          </cell>
          <cell r="D16">
            <v>606800</v>
          </cell>
        </row>
        <row r="17">
          <cell r="C17">
            <v>7493548.5959999999</v>
          </cell>
          <cell r="D17">
            <v>3565915</v>
          </cell>
          <cell r="H17">
            <v>600000</v>
          </cell>
        </row>
        <row r="19">
          <cell r="D19">
            <v>4196101</v>
          </cell>
          <cell r="H19">
            <v>1500000</v>
          </cell>
        </row>
        <row r="20">
          <cell r="D20">
            <v>773570.99199999997</v>
          </cell>
          <cell r="E20">
            <v>11074974</v>
          </cell>
          <cell r="H20">
            <v>12988014.109999999</v>
          </cell>
        </row>
        <row r="21">
          <cell r="D21">
            <v>2986000</v>
          </cell>
          <cell r="E21">
            <v>1315000</v>
          </cell>
        </row>
        <row r="22">
          <cell r="D22">
            <v>1974001</v>
          </cell>
          <cell r="H22">
            <v>1000000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étail par administration"/>
      <sheetName val="Récap par administration"/>
      <sheetName val="Décais CAA"/>
      <sheetName val="Graphes"/>
      <sheetName val="Graphes execution"/>
      <sheetName val="Regroupement par fonction"/>
      <sheetName val="Classification programmatique"/>
    </sheetNames>
    <sheetDataSet>
      <sheetData sheetId="0"/>
      <sheetData sheetId="1"/>
      <sheetData sheetId="2"/>
      <sheetData sheetId="3"/>
      <sheetData sheetId="4"/>
      <sheetData sheetId="5">
        <row r="4">
          <cell r="D4">
            <v>43228.799252999997</v>
          </cell>
          <cell r="G4">
            <v>32795.284787999997</v>
          </cell>
          <cell r="J4">
            <v>56030.624950999998</v>
          </cell>
          <cell r="M4">
            <v>22876.364143999999</v>
          </cell>
          <cell r="P4">
            <v>18789.692691056676</v>
          </cell>
          <cell r="S4">
            <v>2930.3002699947201</v>
          </cell>
        </row>
        <row r="5">
          <cell r="D5">
            <v>54216.588228999994</v>
          </cell>
          <cell r="G5">
            <v>17639.212778999998</v>
          </cell>
          <cell r="J5">
            <v>852.702359</v>
          </cell>
          <cell r="M5">
            <v>15977.429623999999</v>
          </cell>
          <cell r="S5">
            <v>300.7</v>
          </cell>
        </row>
        <row r="6">
          <cell r="D6">
            <v>63396.627229999998</v>
          </cell>
          <cell r="G6">
            <v>9418.5788979999979</v>
          </cell>
          <cell r="J6">
            <v>10887.981</v>
          </cell>
          <cell r="M6">
            <v>17069.674889000002</v>
          </cell>
          <cell r="P6">
            <v>0</v>
          </cell>
        </row>
        <row r="7">
          <cell r="D7">
            <v>63089.027375999998</v>
          </cell>
          <cell r="G7">
            <v>24751.275427</v>
          </cell>
          <cell r="J7">
            <v>355606.06251200003</v>
          </cell>
          <cell r="M7">
            <v>182651.55551400004</v>
          </cell>
          <cell r="P7">
            <v>8368.5594062371711</v>
          </cell>
          <cell r="S7">
            <v>129592.19216763263</v>
          </cell>
        </row>
        <row r="8">
          <cell r="D8">
            <v>3903.8804149999996</v>
          </cell>
          <cell r="G8">
            <v>117.94999999999999</v>
          </cell>
          <cell r="J8">
            <v>2176.9135000000001</v>
          </cell>
          <cell r="M8">
            <v>31832.459478999997</v>
          </cell>
          <cell r="P8">
            <v>5763.434111307386</v>
          </cell>
          <cell r="S8">
            <v>1504.7701175924299</v>
          </cell>
        </row>
        <row r="9">
          <cell r="D9">
            <v>3478.9373209999999</v>
          </cell>
          <cell r="G9">
            <v>3199.8206989999994</v>
          </cell>
          <cell r="J9">
            <v>921.01375899999994</v>
          </cell>
          <cell r="M9">
            <v>234566.30423100002</v>
          </cell>
          <cell r="P9">
            <v>116.48529453776331</v>
          </cell>
          <cell r="S9">
            <v>104185.30966118691</v>
          </cell>
        </row>
        <row r="10">
          <cell r="D10">
            <v>41459.146800999995</v>
          </cell>
          <cell r="G10">
            <v>6853.2783929999987</v>
          </cell>
          <cell r="J10">
            <v>35680.470222000004</v>
          </cell>
          <cell r="M10">
            <v>10005.938371</v>
          </cell>
          <cell r="S10">
            <v>27211.160251973139</v>
          </cell>
        </row>
        <row r="11">
          <cell r="D11">
            <v>2170.4310459999997</v>
          </cell>
          <cell r="G11">
            <v>4552.7541739999997</v>
          </cell>
          <cell r="J11">
            <v>10408.514899999998</v>
          </cell>
          <cell r="M11">
            <v>58667.613900000004</v>
          </cell>
          <cell r="S11">
            <v>10756.497262776589</v>
          </cell>
        </row>
        <row r="12">
          <cell r="D12">
            <v>245531.59743299999</v>
          </cell>
          <cell r="G12">
            <v>60666.566281000007</v>
          </cell>
          <cell r="J12">
            <v>64557.322125000006</v>
          </cell>
          <cell r="M12">
            <v>36741.096242</v>
          </cell>
          <cell r="P12">
            <v>386.40337642880002</v>
          </cell>
          <cell r="S12">
            <v>2478.1775423390864</v>
          </cell>
        </row>
        <row r="13">
          <cell r="D13">
            <v>2742.6784000000002</v>
          </cell>
          <cell r="G13">
            <v>2937.6935280000002</v>
          </cell>
          <cell r="J13">
            <v>91306.158584999997</v>
          </cell>
          <cell r="M13">
            <v>14201.557317999999</v>
          </cell>
          <cell r="P13">
            <v>8540.2134971142495</v>
          </cell>
          <cell r="S13">
            <v>14894.028451</v>
          </cell>
        </row>
      </sheetData>
      <sheetData sheetId="6">
        <row r="16">
          <cell r="J16">
            <v>86.468671999999998</v>
          </cell>
        </row>
        <row r="19">
          <cell r="S19">
            <v>90.979258000000002</v>
          </cell>
          <cell r="V19">
            <v>23028.120139044262</v>
          </cell>
        </row>
        <row r="30">
          <cell r="D30">
            <v>1536.484078</v>
          </cell>
          <cell r="G30">
            <v>3038.9692049999999</v>
          </cell>
          <cell r="J30">
            <v>476.03155399999997</v>
          </cell>
          <cell r="P30">
            <v>535.54105500000003</v>
          </cell>
        </row>
        <row r="31">
          <cell r="D31">
            <v>6367.2881579999994</v>
          </cell>
          <cell r="G31">
            <v>3736.8818659999997</v>
          </cell>
          <cell r="J31">
            <v>16996.786</v>
          </cell>
          <cell r="P31">
            <v>13027.794758</v>
          </cell>
          <cell r="S31">
            <v>2849.7355533035602</v>
          </cell>
          <cell r="V31">
            <v>27650.473648168168</v>
          </cell>
        </row>
        <row r="32">
          <cell r="D32">
            <v>1330.779765</v>
          </cell>
          <cell r="G32">
            <v>208.80586599999998</v>
          </cell>
          <cell r="P32">
            <v>3705.8250239999998</v>
          </cell>
          <cell r="S32">
            <v>615.41099944726693</v>
          </cell>
          <cell r="V32">
            <v>40.245161300249997</v>
          </cell>
        </row>
        <row r="33">
          <cell r="D33">
            <v>232.704914</v>
          </cell>
          <cell r="G33">
            <v>167.053189</v>
          </cell>
          <cell r="P33">
            <v>1822.0543379999999</v>
          </cell>
          <cell r="S33">
            <v>0</v>
          </cell>
        </row>
        <row r="35">
          <cell r="D35">
            <v>831.81434200000001</v>
          </cell>
          <cell r="G35">
            <v>1114.122145</v>
          </cell>
          <cell r="P35">
            <v>912.078215</v>
          </cell>
        </row>
        <row r="36">
          <cell r="D36">
            <v>173.294014</v>
          </cell>
          <cell r="G36">
            <v>205.65799999999999</v>
          </cell>
          <cell r="J36">
            <v>24516.05024</v>
          </cell>
          <cell r="P36">
            <v>15543.4</v>
          </cell>
          <cell r="S36">
            <v>0</v>
          </cell>
        </row>
        <row r="37">
          <cell r="D37">
            <v>1294.532387</v>
          </cell>
          <cell r="G37">
            <v>1715.0274709999999</v>
          </cell>
        </row>
        <row r="39">
          <cell r="D39">
            <v>2016.644278</v>
          </cell>
          <cell r="G39">
            <v>1701.834145</v>
          </cell>
          <cell r="J39">
            <v>42.968897999999996</v>
          </cell>
          <cell r="P39">
            <v>35.917873999999998</v>
          </cell>
        </row>
        <row r="40">
          <cell r="D40">
            <v>224.51286999999999</v>
          </cell>
          <cell r="G40">
            <v>256.04020099999997</v>
          </cell>
        </row>
        <row r="41">
          <cell r="D41">
            <v>735.07061899999997</v>
          </cell>
          <cell r="G41">
            <v>345.55620999999996</v>
          </cell>
          <cell r="P41">
            <v>338.11353700000001</v>
          </cell>
          <cell r="S41">
            <v>0</v>
          </cell>
        </row>
        <row r="43">
          <cell r="D43">
            <v>35480.638342999999</v>
          </cell>
          <cell r="G43">
            <v>6513.4121429999996</v>
          </cell>
          <cell r="J43">
            <v>8168.4042599999993</v>
          </cell>
          <cell r="P43">
            <v>486.71210399999995</v>
          </cell>
          <cell r="S43">
            <v>0</v>
          </cell>
          <cell r="V43">
            <v>7927.240040746171</v>
          </cell>
        </row>
        <row r="44">
          <cell r="D44">
            <v>5481.8010639999993</v>
          </cell>
          <cell r="G44">
            <v>128.815</v>
          </cell>
          <cell r="J44">
            <v>10930.257</v>
          </cell>
          <cell r="P44">
            <v>5256.556767</v>
          </cell>
          <cell r="V44">
            <v>2288.8557349488101</v>
          </cell>
        </row>
        <row r="45">
          <cell r="D45">
            <v>496.70739399999997</v>
          </cell>
          <cell r="G45">
            <v>211.05124999999998</v>
          </cell>
          <cell r="J45">
            <v>16581.808961999999</v>
          </cell>
          <cell r="P45">
            <v>4262.6695</v>
          </cell>
          <cell r="V45">
            <v>16995.064476278156</v>
          </cell>
        </row>
        <row r="47">
          <cell r="D47">
            <v>981.86465699999997</v>
          </cell>
          <cell r="G47">
            <v>2763.8292689999998</v>
          </cell>
          <cell r="J47">
            <v>352.4</v>
          </cell>
        </row>
        <row r="48">
          <cell r="D48">
            <v>32187.708650999997</v>
          </cell>
          <cell r="G48">
            <v>797.10302799999999</v>
          </cell>
          <cell r="J48">
            <v>4352</v>
          </cell>
          <cell r="P48">
            <v>8029.6284659999992</v>
          </cell>
          <cell r="S48">
            <v>234.96972900000003</v>
          </cell>
          <cell r="V48">
            <v>409.86541184144846</v>
          </cell>
        </row>
        <row r="49">
          <cell r="D49">
            <v>360.22584999999998</v>
          </cell>
          <cell r="G49">
            <v>36.974115999999995</v>
          </cell>
          <cell r="J49">
            <v>337.5</v>
          </cell>
        </row>
        <row r="50">
          <cell r="D50">
            <v>155.52016399999999</v>
          </cell>
          <cell r="G50">
            <v>100.50845</v>
          </cell>
          <cell r="J50">
            <v>16692.291740000001</v>
          </cell>
          <cell r="P50">
            <v>0</v>
          </cell>
        </row>
        <row r="52">
          <cell r="D52">
            <v>73041.639809999993</v>
          </cell>
          <cell r="G52">
            <v>4184.1129700000001</v>
          </cell>
          <cell r="J52">
            <v>1313.4863350000001</v>
          </cell>
        </row>
        <row r="53">
          <cell r="D53">
            <v>2608.6728619999999</v>
          </cell>
          <cell r="G53">
            <v>28485.711517999996</v>
          </cell>
          <cell r="J53">
            <v>3555.4674989999999</v>
          </cell>
          <cell r="P53">
            <v>2085</v>
          </cell>
          <cell r="V53">
            <v>1144.3393656206399</v>
          </cell>
        </row>
        <row r="54">
          <cell r="D54">
            <v>3671.5741939999998</v>
          </cell>
          <cell r="G54">
            <v>1144.5120239999999</v>
          </cell>
          <cell r="J54">
            <v>1568.6158399999999</v>
          </cell>
          <cell r="P54">
            <v>24481.646000000001</v>
          </cell>
          <cell r="S54">
            <v>151.43364742879999</v>
          </cell>
          <cell r="V54">
            <v>923.97276487699787</v>
          </cell>
        </row>
        <row r="55">
          <cell r="D55">
            <v>186.73999999999998</v>
          </cell>
          <cell r="G55">
            <v>175.58185</v>
          </cell>
          <cell r="J55">
            <v>144.11499999999998</v>
          </cell>
        </row>
        <row r="57">
          <cell r="D57">
            <v>128454.921074</v>
          </cell>
          <cell r="G57">
            <v>18458.228621000002</v>
          </cell>
          <cell r="J57">
            <v>634.33100000000002</v>
          </cell>
        </row>
        <row r="58">
          <cell r="D58">
            <v>286.32599999999996</v>
          </cell>
          <cell r="G58">
            <v>239.51608399999998</v>
          </cell>
          <cell r="J58">
            <v>35247.114711000002</v>
          </cell>
          <cell r="P58">
            <v>2144.8217759999998</v>
          </cell>
        </row>
        <row r="59">
          <cell r="D59">
            <v>3596.4041709999997</v>
          </cell>
          <cell r="G59">
            <v>4280.488351</v>
          </cell>
          <cell r="J59">
            <v>360</v>
          </cell>
        </row>
        <row r="61">
          <cell r="D61">
            <v>537.13105099999996</v>
          </cell>
          <cell r="G61">
            <v>710.15618999999992</v>
          </cell>
        </row>
        <row r="62">
          <cell r="D62">
            <v>128.649024</v>
          </cell>
          <cell r="G62">
            <v>33.815922</v>
          </cell>
          <cell r="J62">
            <v>360</v>
          </cell>
        </row>
        <row r="63">
          <cell r="D63">
            <v>439.91168099999999</v>
          </cell>
          <cell r="G63">
            <v>344.271387</v>
          </cell>
          <cell r="J63">
            <v>500</v>
          </cell>
          <cell r="P63">
            <v>344.917281</v>
          </cell>
        </row>
        <row r="65">
          <cell r="D65">
            <v>2136.540293</v>
          </cell>
          <cell r="G65">
            <v>1816.563717</v>
          </cell>
          <cell r="J65">
            <v>53.25949</v>
          </cell>
        </row>
        <row r="66">
          <cell r="D66">
            <v>409.25477000000001</v>
          </cell>
          <cell r="G66">
            <v>697.11618299999998</v>
          </cell>
          <cell r="J66">
            <v>1257.179095</v>
          </cell>
          <cell r="P66">
            <v>14201.557317999999</v>
          </cell>
          <cell r="S66">
            <v>8540.2134971142495</v>
          </cell>
          <cell r="V66">
            <v>14894.028451</v>
          </cell>
        </row>
        <row r="67">
          <cell r="D67">
            <v>90.443337</v>
          </cell>
          <cell r="G67">
            <v>72.256467999999998</v>
          </cell>
          <cell r="J67">
            <v>733.71999999999991</v>
          </cell>
          <cell r="V67">
            <v>0</v>
          </cell>
        </row>
        <row r="69">
          <cell r="D69">
            <v>1356.9986079999999</v>
          </cell>
          <cell r="G69">
            <v>1530.1389359999998</v>
          </cell>
          <cell r="J69">
            <v>67.888758999999993</v>
          </cell>
          <cell r="P69">
            <v>1478.698832</v>
          </cell>
        </row>
        <row r="70">
          <cell r="D70">
            <v>3903.8804149999996</v>
          </cell>
          <cell r="G70">
            <v>117.94999999999999</v>
          </cell>
          <cell r="J70">
            <v>2176.9135000000001</v>
          </cell>
          <cell r="P70">
            <v>31832.459478999997</v>
          </cell>
          <cell r="S70">
            <v>5763.434111307386</v>
          </cell>
          <cell r="V70">
            <v>1504.7701175924299</v>
          </cell>
        </row>
        <row r="71">
          <cell r="D71">
            <v>381.77419299999997</v>
          </cell>
          <cell r="G71">
            <v>140.38399999999999</v>
          </cell>
          <cell r="J71">
            <v>455.86663999999996</v>
          </cell>
          <cell r="P71">
            <v>146450.67454599999</v>
          </cell>
          <cell r="S71">
            <v>253.44984176070497</v>
          </cell>
          <cell r="V71">
            <v>22030.417607550658</v>
          </cell>
        </row>
        <row r="72">
          <cell r="D72">
            <v>302.583394</v>
          </cell>
          <cell r="G72">
            <v>27.599999999999998</v>
          </cell>
          <cell r="J72">
            <v>555.875</v>
          </cell>
          <cell r="P72">
            <v>60338.012511000001</v>
          </cell>
          <cell r="S72">
            <v>73.692997197250008</v>
          </cell>
          <cell r="V72">
            <v>73104.908299853661</v>
          </cell>
        </row>
        <row r="73">
          <cell r="D73">
            <v>156.376599</v>
          </cell>
          <cell r="G73">
            <v>22.5</v>
          </cell>
          <cell r="J73">
            <v>289.75</v>
          </cell>
          <cell r="P73">
            <v>128108.68797499999</v>
          </cell>
          <cell r="V73">
            <v>2559.4884905494059</v>
          </cell>
        </row>
        <row r="75">
          <cell r="D75">
            <v>337.52487299999996</v>
          </cell>
          <cell r="G75">
            <v>870.52722199999994</v>
          </cell>
          <cell r="J75">
            <v>10</v>
          </cell>
        </row>
        <row r="76">
          <cell r="D76">
            <v>2</v>
          </cell>
          <cell r="G76">
            <v>57.18629</v>
          </cell>
          <cell r="J76">
            <v>2047</v>
          </cell>
        </row>
        <row r="77">
          <cell r="D77">
            <v>24.696016</v>
          </cell>
          <cell r="G77">
            <v>52.731231000000001</v>
          </cell>
          <cell r="J77">
            <v>2700</v>
          </cell>
        </row>
        <row r="78">
          <cell r="G78">
            <v>71.933009999999996</v>
          </cell>
          <cell r="J78">
            <v>2538</v>
          </cell>
          <cell r="S78">
            <v>88.563672137367803</v>
          </cell>
          <cell r="V78">
            <v>16428.99928741208</v>
          </cell>
        </row>
        <row r="80">
          <cell r="D80">
            <v>301.95000099999999</v>
          </cell>
          <cell r="G80">
            <v>978.12538499999994</v>
          </cell>
          <cell r="J80">
            <v>19.5</v>
          </cell>
        </row>
        <row r="81">
          <cell r="D81">
            <v>462.78055699999999</v>
          </cell>
          <cell r="G81">
            <v>823.77677399999993</v>
          </cell>
          <cell r="J81">
            <v>7969.4035079999994</v>
          </cell>
          <cell r="P81">
            <v>31800.521246</v>
          </cell>
        </row>
        <row r="82">
          <cell r="D82">
            <v>32.272196000000001</v>
          </cell>
          <cell r="G82">
            <v>68.65082799999999</v>
          </cell>
          <cell r="J82">
            <v>50.71</v>
          </cell>
          <cell r="P82">
            <v>500</v>
          </cell>
        </row>
        <row r="84">
          <cell r="D84">
            <v>232.30175</v>
          </cell>
          <cell r="G84">
            <v>1475.985639</v>
          </cell>
          <cell r="J84">
            <v>412.702359</v>
          </cell>
          <cell r="P84">
            <v>15977.429623999999</v>
          </cell>
        </row>
        <row r="85">
          <cell r="D85">
            <v>53984.286478999995</v>
          </cell>
          <cell r="G85">
            <v>16163.227139999999</v>
          </cell>
          <cell r="J85">
            <v>440</v>
          </cell>
        </row>
        <row r="87">
          <cell r="D87">
            <v>1569.7147669999999</v>
          </cell>
          <cell r="G87">
            <v>1543.2393629999999</v>
          </cell>
          <cell r="P87">
            <v>2162.394202</v>
          </cell>
        </row>
        <row r="88">
          <cell r="D88">
            <v>40.551190999999996</v>
          </cell>
          <cell r="G88">
            <v>42.500999999999998</v>
          </cell>
          <cell r="J88">
            <v>75</v>
          </cell>
          <cell r="P88">
            <v>9233.585654999999</v>
          </cell>
          <cell r="S88">
            <v>4470.4200815882723</v>
          </cell>
          <cell r="V88">
            <v>30539.976641464822</v>
          </cell>
        </row>
        <row r="89">
          <cell r="D89">
            <v>50.646360999999999</v>
          </cell>
          <cell r="G89">
            <v>36.342399999999998</v>
          </cell>
          <cell r="P89">
            <v>41656.966228999998</v>
          </cell>
          <cell r="S89">
            <v>42.792297340513294</v>
          </cell>
          <cell r="V89">
            <v>28520.912870783832</v>
          </cell>
        </row>
        <row r="90">
          <cell r="D90">
            <v>42.617591999999995</v>
          </cell>
          <cell r="G90">
            <v>40</v>
          </cell>
          <cell r="J90">
            <v>7.5</v>
          </cell>
          <cell r="P90">
            <v>821.54448200000002</v>
          </cell>
        </row>
        <row r="92">
          <cell r="D92">
            <v>824.66180999999995</v>
          </cell>
          <cell r="G92">
            <v>1793.4966199999999</v>
          </cell>
          <cell r="P92">
            <v>250</v>
          </cell>
        </row>
        <row r="93">
          <cell r="D93">
            <v>64.727403999999993</v>
          </cell>
          <cell r="G93">
            <v>174.095</v>
          </cell>
          <cell r="J93">
            <v>66.399999999999991</v>
          </cell>
          <cell r="P93">
            <v>24168.040078999999</v>
          </cell>
          <cell r="S93">
            <v>0</v>
          </cell>
          <cell r="V93">
            <v>10756.497262776589</v>
          </cell>
        </row>
        <row r="94">
          <cell r="D94">
            <v>484.03907799999996</v>
          </cell>
          <cell r="G94">
            <v>714.60956699999997</v>
          </cell>
          <cell r="J94">
            <v>2302.5013919999997</v>
          </cell>
          <cell r="P94">
            <v>1949.0525749999999</v>
          </cell>
        </row>
        <row r="96">
          <cell r="D96">
            <v>797.73851200000001</v>
          </cell>
          <cell r="G96">
            <v>916.69080699999995</v>
          </cell>
          <cell r="J96">
            <v>121.55149999999999</v>
          </cell>
        </row>
        <row r="97">
          <cell r="D97">
            <v>23.276541999999999</v>
          </cell>
          <cell r="G97">
            <v>53.978071</v>
          </cell>
          <cell r="J97">
            <v>5228.5921250000001</v>
          </cell>
          <cell r="P97">
            <v>304.78158400000001</v>
          </cell>
        </row>
        <row r="98">
          <cell r="D98">
            <v>31.121969</v>
          </cell>
          <cell r="G98">
            <v>0</v>
          </cell>
          <cell r="P98">
            <v>4558.9821979999997</v>
          </cell>
          <cell r="S98">
            <v>0</v>
          </cell>
          <cell r="V98">
            <v>9873.9596826923898</v>
          </cell>
        </row>
        <row r="100">
          <cell r="D100">
            <v>106.44</v>
          </cell>
          <cell r="G100">
            <v>207.75716</v>
          </cell>
          <cell r="J100">
            <v>89262</v>
          </cell>
        </row>
        <row r="101">
          <cell r="G101">
            <v>144</v>
          </cell>
        </row>
        <row r="102">
          <cell r="J102">
            <v>3929.4</v>
          </cell>
        </row>
        <row r="103">
          <cell r="V103">
            <v>300.7</v>
          </cell>
        </row>
        <row r="109">
          <cell r="D109">
            <v>15532.77657</v>
          </cell>
          <cell r="G109">
            <v>5790.6303330000001</v>
          </cell>
          <cell r="J109">
            <v>500</v>
          </cell>
          <cell r="P109">
            <v>3070.92</v>
          </cell>
        </row>
        <row r="110">
          <cell r="D110">
            <v>1721.2167459999998</v>
          </cell>
          <cell r="G110">
            <v>510.13705099999999</v>
          </cell>
          <cell r="J110">
            <v>2.954752</v>
          </cell>
        </row>
        <row r="111">
          <cell r="D111">
            <v>4780.1729679999999</v>
          </cell>
          <cell r="G111">
            <v>1017.8761059999999</v>
          </cell>
          <cell r="J111">
            <v>54.128282999999996</v>
          </cell>
        </row>
        <row r="112">
          <cell r="D112">
            <v>1009.6563319999999</v>
          </cell>
          <cell r="G112">
            <v>476.06985099999997</v>
          </cell>
          <cell r="J112">
            <v>15.263720999999999</v>
          </cell>
        </row>
        <row r="113">
          <cell r="D113">
            <v>1310.071083</v>
          </cell>
          <cell r="G113">
            <v>993.4264609999999</v>
          </cell>
          <cell r="J113">
            <v>2.8851169999999997</v>
          </cell>
        </row>
        <row r="114">
          <cell r="D114">
            <v>330.740545</v>
          </cell>
          <cell r="G114">
            <v>338.16735399999999</v>
          </cell>
          <cell r="J114">
            <v>1</v>
          </cell>
        </row>
        <row r="115">
          <cell r="D115">
            <v>201.328609</v>
          </cell>
          <cell r="G115">
            <v>477.83378799999997</v>
          </cell>
          <cell r="J115">
            <v>2.327979</v>
          </cell>
        </row>
        <row r="116">
          <cell r="D116">
            <v>846.68802399999993</v>
          </cell>
          <cell r="G116">
            <v>504.41056199999997</v>
          </cell>
          <cell r="J116">
            <v>3.9526439999999998</v>
          </cell>
        </row>
        <row r="117">
          <cell r="D117">
            <v>358.93769499999996</v>
          </cell>
          <cell r="G117">
            <v>204.13251</v>
          </cell>
          <cell r="J117">
            <v>1.7973239999999999</v>
          </cell>
        </row>
        <row r="118">
          <cell r="J118">
            <v>488.27699999999999</v>
          </cell>
        </row>
        <row r="119">
          <cell r="D119">
            <v>1688.008077</v>
          </cell>
          <cell r="G119">
            <v>7432.9065469999996</v>
          </cell>
          <cell r="J119">
            <v>29459.052561</v>
          </cell>
          <cell r="P119">
            <v>0</v>
          </cell>
          <cell r="S119">
            <v>18789.692691056676</v>
          </cell>
          <cell r="V119">
            <v>2930.3002699947201</v>
          </cell>
        </row>
        <row r="120">
          <cell r="D120">
            <v>1393.475506</v>
          </cell>
          <cell r="G120">
            <v>2370.1356499999997</v>
          </cell>
          <cell r="J120">
            <v>78.429400000000001</v>
          </cell>
        </row>
        <row r="121">
          <cell r="D121">
            <v>31246.048761999999</v>
          </cell>
          <cell r="G121">
            <v>7282.391286</v>
          </cell>
          <cell r="J121">
            <v>309092.86069300002</v>
          </cell>
        </row>
        <row r="123">
          <cell r="M123">
            <v>232200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étail par administration"/>
      <sheetName val="Récap par administration"/>
      <sheetName val="Décais CAA"/>
      <sheetName val="Graphes"/>
      <sheetName val="Graphes fin décembre"/>
      <sheetName val="Regroupement par fonction"/>
      <sheetName val="Classification programmatique"/>
    </sheetNames>
    <sheetDataSet>
      <sheetData sheetId="0"/>
      <sheetData sheetId="1"/>
      <sheetData sheetId="2"/>
      <sheetData sheetId="3"/>
      <sheetData sheetId="4"/>
      <sheetData sheetId="5">
        <row r="4">
          <cell r="J4">
            <v>350438.93662499997</v>
          </cell>
          <cell r="M4">
            <v>28878.269687</v>
          </cell>
          <cell r="P4">
            <v>11849.520444</v>
          </cell>
          <cell r="S4">
            <v>834.85432900000001</v>
          </cell>
          <cell r="V4">
            <v>507771.46367000003</v>
          </cell>
        </row>
        <row r="5">
          <cell r="D5">
            <v>50492.408802999998</v>
          </cell>
          <cell r="G5">
            <v>18817.275028</v>
          </cell>
          <cell r="J5">
            <v>456</v>
          </cell>
          <cell r="M5">
            <v>16264.23755</v>
          </cell>
          <cell r="P5">
            <v>0</v>
          </cell>
          <cell r="S5">
            <v>4383.09</v>
          </cell>
          <cell r="V5">
            <v>90413.011381000004</v>
          </cell>
        </row>
        <row r="6">
          <cell r="G6">
            <v>9503.5597980000002</v>
          </cell>
          <cell r="J6">
            <v>11712.790070999999</v>
          </cell>
          <cell r="M6">
            <v>11176.115726</v>
          </cell>
          <cell r="P6">
            <v>0</v>
          </cell>
          <cell r="S6">
            <v>0</v>
          </cell>
          <cell r="V6">
            <v>87880.836532000001</v>
          </cell>
        </row>
        <row r="7">
          <cell r="D7">
            <v>34572.782687999992</v>
          </cell>
          <cell r="G7">
            <v>17174.711633999999</v>
          </cell>
          <cell r="J7">
            <v>40004.017074000003</v>
          </cell>
          <cell r="M7">
            <v>198470.74224332999</v>
          </cell>
          <cell r="P7">
            <v>27257.793444999999</v>
          </cell>
          <cell r="S7">
            <v>182424.05328447939</v>
          </cell>
        </row>
        <row r="8">
          <cell r="D8">
            <v>3894.392589</v>
          </cell>
          <cell r="G8">
            <v>98.2</v>
          </cell>
          <cell r="J8">
            <v>1965.6709999999998</v>
          </cell>
          <cell r="M8">
            <v>27456.545223999998</v>
          </cell>
          <cell r="P8">
            <v>23756.341445999999</v>
          </cell>
          <cell r="S8">
            <v>10943.175383710799</v>
          </cell>
        </row>
        <row r="9">
          <cell r="D9">
            <v>2288.7895089999997</v>
          </cell>
          <cell r="G9">
            <v>2017.1932469999999</v>
          </cell>
          <cell r="J9">
            <v>706.07974999999999</v>
          </cell>
          <cell r="M9">
            <v>197321.55714967</v>
          </cell>
          <cell r="P9">
            <v>1090.20775</v>
          </cell>
          <cell r="S9">
            <v>90915.207929556302</v>
          </cell>
        </row>
        <row r="10">
          <cell r="D10">
            <v>43085.256388000002</v>
          </cell>
          <cell r="G10">
            <v>5736.9639720000005</v>
          </cell>
          <cell r="J10">
            <v>27125.026505000002</v>
          </cell>
          <cell r="M10">
            <v>10325.65681</v>
          </cell>
          <cell r="P10">
            <v>2322.5160259999998</v>
          </cell>
          <cell r="S10">
            <v>27013.751694999999</v>
          </cell>
        </row>
        <row r="11">
          <cell r="D11">
            <v>2378.2188780000001</v>
          </cell>
          <cell r="G11">
            <v>4182.5875070000002</v>
          </cell>
          <cell r="J11">
            <v>6580.1977040000002</v>
          </cell>
          <cell r="M11">
            <v>49803.547273000004</v>
          </cell>
          <cell r="P11">
            <v>0</v>
          </cell>
          <cell r="S11">
            <v>15288.895339000001</v>
          </cell>
        </row>
        <row r="12">
          <cell r="D12">
            <v>241995.63205499999</v>
          </cell>
          <cell r="G12">
            <v>46564.124053</v>
          </cell>
          <cell r="J12">
            <v>51742.836221999998</v>
          </cell>
          <cell r="M12">
            <v>37887.077774999998</v>
          </cell>
          <cell r="P12">
            <v>4259.6485950000006</v>
          </cell>
          <cell r="S12">
            <v>3017.2271720000003</v>
          </cell>
          <cell r="V12">
            <v>385466.54587199999</v>
          </cell>
        </row>
        <row r="13">
          <cell r="D13">
            <v>2729.8530300000002</v>
          </cell>
          <cell r="G13">
            <v>2306.397993</v>
          </cell>
          <cell r="J13">
            <v>88353.745470000009</v>
          </cell>
          <cell r="M13">
            <v>2034.1035730000001</v>
          </cell>
          <cell r="P13">
            <v>13426.581845000001</v>
          </cell>
          <cell r="S13">
            <v>13224.725732999999</v>
          </cell>
        </row>
      </sheetData>
      <sheetData sheetId="6">
        <row r="18">
          <cell r="J18">
            <v>0</v>
          </cell>
        </row>
        <row r="76">
          <cell r="V76">
            <v>10451.544473710799</v>
          </cell>
        </row>
        <row r="78">
          <cell r="P78">
            <v>110267.30592267</v>
          </cell>
          <cell r="S78">
            <v>1090.20775</v>
          </cell>
          <cell r="V78">
            <v>71696.288631609597</v>
          </cell>
        </row>
        <row r="97">
          <cell r="P97">
            <v>49999.026211999997</v>
          </cell>
          <cell r="V97">
            <v>19218.919297946701</v>
          </cell>
        </row>
        <row r="98">
          <cell r="P98">
            <v>1518.697437</v>
          </cell>
          <cell r="V98">
            <v>4056.1730157763</v>
          </cell>
        </row>
        <row r="108">
          <cell r="G108">
            <v>86.045352000000008</v>
          </cell>
          <cell r="J108">
            <v>87256.047669000007</v>
          </cell>
        </row>
        <row r="109">
          <cell r="G109">
            <v>22</v>
          </cell>
        </row>
        <row r="110">
          <cell r="J110">
            <v>3913.9787499999998</v>
          </cell>
        </row>
        <row r="111">
          <cell r="S111">
            <v>4142.3</v>
          </cell>
        </row>
        <row r="112">
          <cell r="V112">
            <v>4383.09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ssification admin-economique"/>
      <sheetName val="Classification fonct-économique"/>
      <sheetName val="Graphes"/>
      <sheetName val="Graphes fin dec."/>
      <sheetName val="Classification prog-économique"/>
    </sheetNames>
    <sheetDataSet>
      <sheetData sheetId="0"/>
      <sheetData sheetId="1"/>
      <sheetData sheetId="2"/>
      <sheetData sheetId="3"/>
      <sheetData sheetId="4">
        <row r="53">
          <cell r="D53">
            <v>6213.4498860000003</v>
          </cell>
          <cell r="G53">
            <v>12605.351465</v>
          </cell>
          <cell r="J53">
            <v>3142.6170000000002</v>
          </cell>
          <cell r="P53">
            <v>100</v>
          </cell>
          <cell r="S53">
            <v>2400.6380104095902</v>
          </cell>
        </row>
        <row r="54">
          <cell r="D54">
            <v>2235.3389360000001</v>
          </cell>
          <cell r="G54">
            <v>1103.83365</v>
          </cell>
          <cell r="J54">
            <v>1496.32475</v>
          </cell>
          <cell r="P54">
            <v>13822.839</v>
          </cell>
          <cell r="S54">
            <v>606.75740099999996</v>
          </cell>
        </row>
        <row r="55">
          <cell r="D55">
            <v>0</v>
          </cell>
          <cell r="G55">
            <v>136.25530699999999</v>
          </cell>
          <cell r="J55">
            <v>121.14</v>
          </cell>
          <cell r="P55">
            <v>0</v>
          </cell>
        </row>
        <row r="57">
          <cell r="D57">
            <v>102257.21652099999</v>
          </cell>
          <cell r="G57">
            <v>7326.2772629999999</v>
          </cell>
          <cell r="J57">
            <v>73.851915000000005</v>
          </cell>
          <cell r="P57">
            <v>7.3356669999999999</v>
          </cell>
        </row>
        <row r="58">
          <cell r="D58">
            <v>3689.534678</v>
          </cell>
          <cell r="G58">
            <v>232.42229499999999</v>
          </cell>
          <cell r="J58">
            <v>21768.71</v>
          </cell>
          <cell r="P58">
            <v>7422.880615</v>
          </cell>
          <cell r="S58">
            <v>9146.6254146587198</v>
          </cell>
        </row>
        <row r="59">
          <cell r="D59">
            <v>3083.8872999999999</v>
          </cell>
          <cell r="G59">
            <v>1770.8456309999999</v>
          </cell>
          <cell r="J59">
            <v>125</v>
          </cell>
          <cell r="P59">
            <v>0</v>
          </cell>
        </row>
        <row r="61">
          <cell r="D61">
            <v>494.87716999999998</v>
          </cell>
          <cell r="G61">
            <v>1269.116149</v>
          </cell>
          <cell r="J61">
            <v>112.32931600000001</v>
          </cell>
          <cell r="P61">
            <v>0</v>
          </cell>
        </row>
        <row r="62">
          <cell r="D62">
            <v>439.45391000000001</v>
          </cell>
          <cell r="G62">
            <v>423.56347099999999</v>
          </cell>
          <cell r="J62">
            <v>34.469499999999996</v>
          </cell>
          <cell r="P62">
            <v>146082.20753000001</v>
          </cell>
          <cell r="S62">
            <v>38066.112364794797</v>
          </cell>
        </row>
        <row r="63">
          <cell r="D63">
            <v>58.697660999999997</v>
          </cell>
          <cell r="G63">
            <v>17.866050000000001</v>
          </cell>
          <cell r="J63">
            <v>0</v>
          </cell>
          <cell r="P63">
            <v>0</v>
          </cell>
        </row>
        <row r="64">
          <cell r="D64">
            <v>34.924700999999999</v>
          </cell>
          <cell r="G64">
            <v>17.895499999999998</v>
          </cell>
          <cell r="J64">
            <v>0</v>
          </cell>
        </row>
        <row r="65">
          <cell r="D65">
            <v>43.829537000000002</v>
          </cell>
          <cell r="G65">
            <v>0</v>
          </cell>
          <cell r="J65">
            <v>280</v>
          </cell>
          <cell r="P65">
            <v>10552.627242</v>
          </cell>
        </row>
        <row r="67">
          <cell r="D67">
            <v>921.48277399999995</v>
          </cell>
          <cell r="G67">
            <v>729.40918299999998</v>
          </cell>
          <cell r="J67">
            <v>0</v>
          </cell>
          <cell r="P67">
            <v>118.7743</v>
          </cell>
        </row>
        <row r="68">
          <cell r="D68">
            <v>126.324331</v>
          </cell>
          <cell r="G68">
            <v>36.843798</v>
          </cell>
          <cell r="J68">
            <v>339</v>
          </cell>
          <cell r="P68">
            <v>0</v>
          </cell>
        </row>
        <row r="69">
          <cell r="D69">
            <v>147.75508099999999</v>
          </cell>
          <cell r="G69">
            <v>324.23628400000001</v>
          </cell>
          <cell r="J69">
            <v>0</v>
          </cell>
          <cell r="P69">
            <v>151.62767500000001</v>
          </cell>
        </row>
        <row r="71">
          <cell r="D71">
            <v>1293.4983050000001</v>
          </cell>
          <cell r="G71">
            <v>1294.1400269999999</v>
          </cell>
          <cell r="J71">
            <v>0</v>
          </cell>
          <cell r="P71">
            <v>0</v>
          </cell>
        </row>
        <row r="72">
          <cell r="D72">
            <v>172.69620499999999</v>
          </cell>
          <cell r="G72">
            <v>642.68208800000002</v>
          </cell>
          <cell r="J72">
            <v>14459.826059000001</v>
          </cell>
          <cell r="P72">
            <v>344.637767</v>
          </cell>
        </row>
        <row r="73">
          <cell r="D73">
            <v>149.67470700000001</v>
          </cell>
          <cell r="G73">
            <v>71.314589999999995</v>
          </cell>
          <cell r="J73">
            <v>833.72</v>
          </cell>
          <cell r="P73">
            <v>0</v>
          </cell>
        </row>
        <row r="75">
          <cell r="D75">
            <v>660.2</v>
          </cell>
          <cell r="G75">
            <v>757.8</v>
          </cell>
          <cell r="J75">
            <v>0</v>
          </cell>
          <cell r="P75">
            <v>1745</v>
          </cell>
          <cell r="S75">
            <v>0</v>
          </cell>
        </row>
        <row r="76">
          <cell r="D76">
            <v>141</v>
          </cell>
          <cell r="G76">
            <v>10.5</v>
          </cell>
          <cell r="J76">
            <v>182.2</v>
          </cell>
          <cell r="P76">
            <v>29446.799999999999</v>
          </cell>
          <cell r="S76">
            <v>40498.563183271006</v>
          </cell>
        </row>
        <row r="77">
          <cell r="D77">
            <v>3364</v>
          </cell>
          <cell r="G77">
            <v>148.4</v>
          </cell>
          <cell r="J77">
            <v>829.3</v>
          </cell>
          <cell r="P77">
            <v>1447.1</v>
          </cell>
          <cell r="S77">
            <v>4535.4293359999992</v>
          </cell>
        </row>
        <row r="78">
          <cell r="D78">
            <v>147.9</v>
          </cell>
          <cell r="G78">
            <v>25.4</v>
          </cell>
          <cell r="J78">
            <v>715.9</v>
          </cell>
          <cell r="P78">
            <v>81382.100000000006</v>
          </cell>
          <cell r="S78">
            <v>48880.501066999997</v>
          </cell>
        </row>
        <row r="79">
          <cell r="D79">
            <v>54.7</v>
          </cell>
          <cell r="G79">
            <v>5.3</v>
          </cell>
          <cell r="J79">
            <v>29.8</v>
          </cell>
          <cell r="P79">
            <v>16670.599999999999</v>
          </cell>
          <cell r="S79">
            <v>7019.0614909999995</v>
          </cell>
        </row>
        <row r="81">
          <cell r="D81">
            <v>136.359318</v>
          </cell>
          <cell r="G81">
            <v>515.78465500000004</v>
          </cell>
          <cell r="J81">
            <v>5</v>
          </cell>
        </row>
        <row r="82">
          <cell r="D82">
            <v>12.333847</v>
          </cell>
          <cell r="G82">
            <v>31.256765999999999</v>
          </cell>
          <cell r="J82">
            <v>1500</v>
          </cell>
          <cell r="S82">
            <v>12059.2988073262</v>
          </cell>
        </row>
        <row r="83">
          <cell r="D83">
            <v>0.30499999999999999</v>
          </cell>
          <cell r="G83">
            <v>30.954443999999999</v>
          </cell>
          <cell r="J83">
            <v>1303.5</v>
          </cell>
          <cell r="P83">
            <v>0</v>
          </cell>
        </row>
        <row r="84">
          <cell r="P84">
            <v>0</v>
          </cell>
        </row>
        <row r="86">
          <cell r="D86">
            <v>432.3</v>
          </cell>
          <cell r="G86">
            <v>850</v>
          </cell>
          <cell r="J86">
            <v>227</v>
          </cell>
          <cell r="P86">
            <v>0</v>
          </cell>
        </row>
        <row r="87">
          <cell r="D87">
            <v>169.1</v>
          </cell>
          <cell r="G87">
            <v>690.3</v>
          </cell>
          <cell r="J87">
            <v>4850.8999999999996</v>
          </cell>
          <cell r="P87">
            <v>25109.9</v>
          </cell>
        </row>
        <row r="88">
          <cell r="D88">
            <v>5.0999999999999996</v>
          </cell>
          <cell r="G88">
            <v>66.8</v>
          </cell>
          <cell r="J88">
            <v>683.5</v>
          </cell>
          <cell r="P88">
            <v>170</v>
          </cell>
        </row>
        <row r="90">
          <cell r="D90">
            <v>81.092476000000005</v>
          </cell>
          <cell r="G90">
            <v>5436.3269989999999</v>
          </cell>
          <cell r="J90">
            <v>269.991241</v>
          </cell>
          <cell r="P90">
            <v>226.76097100000001</v>
          </cell>
        </row>
        <row r="91">
          <cell r="D91">
            <v>37422.803354999996</v>
          </cell>
          <cell r="G91">
            <v>4368.3253919999997</v>
          </cell>
          <cell r="J91">
            <v>217</v>
          </cell>
          <cell r="P91">
            <v>54549.147134999999</v>
          </cell>
        </row>
        <row r="93">
          <cell r="D93">
            <v>1055.8</v>
          </cell>
          <cell r="G93">
            <v>1132.0999999999999</v>
          </cell>
          <cell r="J93">
            <v>0</v>
          </cell>
          <cell r="P93">
            <v>12714.9</v>
          </cell>
        </row>
        <row r="94">
          <cell r="D94">
            <v>408</v>
          </cell>
          <cell r="G94">
            <v>37.4</v>
          </cell>
          <cell r="J94">
            <v>180</v>
          </cell>
        </row>
        <row r="96">
          <cell r="D96">
            <v>52.318786000000003</v>
          </cell>
          <cell r="G96">
            <v>1338.989773</v>
          </cell>
          <cell r="J96">
            <v>48.567141999999997</v>
          </cell>
          <cell r="P96">
            <v>0</v>
          </cell>
        </row>
        <row r="97">
          <cell r="D97">
            <v>0</v>
          </cell>
          <cell r="G97">
            <v>32.999000000000002</v>
          </cell>
          <cell r="J97">
            <v>0</v>
          </cell>
          <cell r="P97">
            <v>38273.157515000006</v>
          </cell>
          <cell r="S97">
            <v>19273.813777515752</v>
          </cell>
        </row>
        <row r="98">
          <cell r="D98">
            <v>12.259271999999999</v>
          </cell>
          <cell r="G98">
            <v>34.834071999999999</v>
          </cell>
          <cell r="J98">
            <v>5</v>
          </cell>
          <cell r="P98">
            <v>6973.1170149999998</v>
          </cell>
        </row>
        <row r="100">
          <cell r="D100">
            <v>966.5</v>
          </cell>
          <cell r="G100">
            <v>656.9</v>
          </cell>
          <cell r="J100">
            <v>112</v>
          </cell>
          <cell r="P100">
            <v>651.6</v>
          </cell>
        </row>
        <row r="101">
          <cell r="D101">
            <v>75.900000000000006</v>
          </cell>
          <cell r="G101">
            <v>71.5</v>
          </cell>
          <cell r="J101">
            <v>80</v>
          </cell>
          <cell r="P101">
            <v>22679.1</v>
          </cell>
          <cell r="S101">
            <v>16987.9644954871</v>
          </cell>
        </row>
        <row r="102">
          <cell r="D102">
            <v>343.8</v>
          </cell>
          <cell r="G102">
            <v>467.7</v>
          </cell>
          <cell r="J102">
            <v>3422.6</v>
          </cell>
          <cell r="P102">
            <v>2558.6999999999998</v>
          </cell>
        </row>
        <row r="104">
          <cell r="D104">
            <v>794.2</v>
          </cell>
          <cell r="G104">
            <v>990.8</v>
          </cell>
          <cell r="J104">
            <v>0</v>
          </cell>
          <cell r="P104">
            <v>0</v>
          </cell>
        </row>
        <row r="105">
          <cell r="D105">
            <v>12.6</v>
          </cell>
          <cell r="G105">
            <v>0</v>
          </cell>
          <cell r="J105">
            <v>0</v>
          </cell>
          <cell r="P105">
            <v>1154.8800000000001</v>
          </cell>
          <cell r="S105">
            <v>1872.1668596690799</v>
          </cell>
        </row>
        <row r="106">
          <cell r="P106">
            <v>297</v>
          </cell>
        </row>
        <row r="107">
          <cell r="D107">
            <v>45.9</v>
          </cell>
          <cell r="G107">
            <v>0</v>
          </cell>
          <cell r="J107">
            <v>17.7</v>
          </cell>
          <cell r="P107">
            <v>749.27911799999993</v>
          </cell>
        </row>
        <row r="108">
          <cell r="D108">
            <v>70.7</v>
          </cell>
          <cell r="G108">
            <v>0</v>
          </cell>
          <cell r="J108">
            <v>4151.6000000000004</v>
          </cell>
          <cell r="P108">
            <v>82.6</v>
          </cell>
        </row>
        <row r="110">
          <cell r="D110">
            <v>105.185</v>
          </cell>
          <cell r="G110">
            <v>171.34231199999999</v>
          </cell>
          <cell r="J110">
            <v>87215.954956999994</v>
          </cell>
        </row>
        <row r="111">
          <cell r="Y111">
            <v>437.01</v>
          </cell>
        </row>
        <row r="112">
          <cell r="Y112">
            <v>570.1</v>
          </cell>
        </row>
        <row r="113">
          <cell r="Y113">
            <v>1554.28</v>
          </cell>
        </row>
        <row r="114">
          <cell r="Y114">
            <v>3023.05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FE 2024-2029 revue 4 FMI"/>
      <sheetName val="Trajectoire budgétaire FMI"/>
      <sheetName val="matrice 2024LF-2025PLF"/>
      <sheetName val="matrice 2024LF-2024 Révisé"/>
      <sheetName val="Recettes 2024-2027"/>
      <sheetName val="Tab PLF 2023-2027 FMI"/>
      <sheetName val="Tab PLF 2025"/>
      <sheetName val="Tab PLF 2025 Commentaires MEF"/>
      <sheetName val="Dépens de pers 2025-2027"/>
      <sheetName val="TOFE 2024-2029 DGE"/>
      <sheetName val="Trajectoire budgétaire DGE"/>
      <sheetName val="Tab PLF 2023-2027 DGE"/>
      <sheetName val="Tableaux agrégats"/>
      <sheetName val="CDMT init 2025-2027"/>
      <sheetName val="RECAP 2025"/>
      <sheetName val="RECAP PIP 2025-2027"/>
      <sheetName val="PIP par pilier et axe"/>
      <sheetName val="Répartit. fonct"/>
      <sheetName val="Synthèse"/>
      <sheetName val="Crédits add Fo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485">
          <cell r="U485">
            <v>15619842551</v>
          </cell>
        </row>
        <row r="648">
          <cell r="U648">
            <v>10213000000</v>
          </cell>
        </row>
        <row r="767">
          <cell r="U767">
            <v>239000000000</v>
          </cell>
        </row>
      </sheetData>
      <sheetData sheetId="14" refreshError="1">
        <row r="51">
          <cell r="O51">
            <v>150000</v>
          </cell>
          <cell r="P51">
            <v>850000</v>
          </cell>
        </row>
        <row r="52">
          <cell r="Q52">
            <v>99600000</v>
          </cell>
        </row>
        <row r="58">
          <cell r="P58">
            <v>5000000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C Admin-Eco"/>
      <sheetName val="TMC Prog-Eco"/>
      <sheetName val="TMC Fonc-Eco"/>
      <sheetName val="TMC Fonc-Admin"/>
    </sheetNames>
    <sheetDataSet>
      <sheetData sheetId="0" refreshError="1"/>
      <sheetData sheetId="1">
        <row r="25">
          <cell r="C25">
            <v>801120.32900000003</v>
          </cell>
          <cell r="D25">
            <v>2746181</v>
          </cell>
        </row>
        <row r="26">
          <cell r="D26">
            <v>5734954</v>
          </cell>
          <cell r="E26">
            <v>209000</v>
          </cell>
          <cell r="G26">
            <v>4100000</v>
          </cell>
        </row>
        <row r="27">
          <cell r="E27">
            <v>710385</v>
          </cell>
        </row>
        <row r="28">
          <cell r="D28">
            <v>239000</v>
          </cell>
        </row>
        <row r="29">
          <cell r="E29">
            <v>820000</v>
          </cell>
          <cell r="H29">
            <v>1200000</v>
          </cell>
        </row>
        <row r="31">
          <cell r="C31">
            <v>2077266.639</v>
          </cell>
          <cell r="D31">
            <v>7045656.9850000003</v>
          </cell>
          <cell r="E31">
            <v>595036.99899999995</v>
          </cell>
          <cell r="H31">
            <v>1295688.5720000002</v>
          </cell>
        </row>
        <row r="32">
          <cell r="C32">
            <v>4424232.7220000001</v>
          </cell>
          <cell r="D32">
            <v>4529844.5149999997</v>
          </cell>
          <cell r="E32">
            <v>37828550.623999998</v>
          </cell>
          <cell r="H32">
            <v>23482214.817000002</v>
          </cell>
          <cell r="J32">
            <v>4933028.3119999999</v>
          </cell>
          <cell r="L32">
            <v>35205129.546999998</v>
          </cell>
        </row>
        <row r="33">
          <cell r="C33">
            <v>381789.69099999999</v>
          </cell>
          <cell r="D33">
            <v>457370</v>
          </cell>
          <cell r="E33">
            <v>1050000</v>
          </cell>
          <cell r="H33">
            <v>7048974.148</v>
          </cell>
          <cell r="J33">
            <v>1116971.6880000001</v>
          </cell>
          <cell r="L33">
            <v>8197315.7340000002</v>
          </cell>
        </row>
        <row r="34">
          <cell r="C34">
            <v>294262.179</v>
          </cell>
          <cell r="D34">
            <v>523144</v>
          </cell>
          <cell r="E34">
            <v>50000</v>
          </cell>
          <cell r="H34">
            <v>5323694.5659999996</v>
          </cell>
          <cell r="L34">
            <v>1597554.719</v>
          </cell>
        </row>
        <row r="36">
          <cell r="C36">
            <v>1135323.8970000001</v>
          </cell>
          <cell r="D36">
            <v>1518123.754</v>
          </cell>
          <cell r="H36">
            <v>30030</v>
          </cell>
        </row>
        <row r="37">
          <cell r="C37">
            <v>127580.90399999999</v>
          </cell>
          <cell r="D37">
            <v>226504</v>
          </cell>
          <cell r="E37">
            <v>24368850.030000001</v>
          </cell>
          <cell r="H37">
            <v>24594755.333000001</v>
          </cell>
        </row>
        <row r="38">
          <cell r="C38">
            <v>1167590.0919999999</v>
          </cell>
          <cell r="D38">
            <v>2125447.216</v>
          </cell>
        </row>
        <row r="40">
          <cell r="C40">
            <v>2015450.439</v>
          </cell>
          <cell r="D40">
            <v>3272096</v>
          </cell>
          <cell r="E40">
            <v>46000</v>
          </cell>
          <cell r="H40">
            <v>100000</v>
          </cell>
        </row>
        <row r="41">
          <cell r="C41">
            <v>291826.495</v>
          </cell>
          <cell r="D41">
            <v>455669</v>
          </cell>
        </row>
        <row r="42">
          <cell r="C42">
            <v>922724.02399999998</v>
          </cell>
          <cell r="D42">
            <v>657030</v>
          </cell>
          <cell r="H42">
            <v>200000</v>
          </cell>
        </row>
        <row r="44">
          <cell r="C44">
            <v>46376590.792999998</v>
          </cell>
          <cell r="D44">
            <v>10484359.720000001</v>
          </cell>
          <cell r="E44">
            <v>7616235.341</v>
          </cell>
          <cell r="H44">
            <v>1300000</v>
          </cell>
          <cell r="K44">
            <v>7212000</v>
          </cell>
        </row>
        <row r="45">
          <cell r="C45">
            <v>83859.111000000004</v>
          </cell>
          <cell r="D45">
            <v>215000</v>
          </cell>
          <cell r="E45">
            <v>14299500.528999999</v>
          </cell>
          <cell r="H45">
            <v>7120000</v>
          </cell>
        </row>
        <row r="46">
          <cell r="C46">
            <v>92570.724000000002</v>
          </cell>
          <cell r="D46">
            <v>358000</v>
          </cell>
          <cell r="E46">
            <v>25443719.210000001</v>
          </cell>
          <cell r="H46">
            <v>22853587.977000002</v>
          </cell>
          <cell r="L46">
            <v>54599084.814999998</v>
          </cell>
        </row>
        <row r="48">
          <cell r="C48">
            <v>1503283.6240000001</v>
          </cell>
          <cell r="D48">
            <v>3751670.4449999998</v>
          </cell>
          <cell r="E48">
            <v>647565.94299999997</v>
          </cell>
        </row>
        <row r="49">
          <cell r="C49">
            <v>40202172.598999999</v>
          </cell>
          <cell r="E49">
            <v>4617000</v>
          </cell>
          <cell r="H49">
            <v>18225570.949000001</v>
          </cell>
        </row>
        <row r="50">
          <cell r="C50">
            <v>372448.69699999999</v>
          </cell>
          <cell r="D50">
            <v>131900</v>
          </cell>
        </row>
        <row r="51">
          <cell r="C51">
            <v>154637.66099999999</v>
          </cell>
          <cell r="D51">
            <v>178500</v>
          </cell>
          <cell r="E51">
            <v>16900000</v>
          </cell>
        </row>
        <row r="53">
          <cell r="C53">
            <v>83326109.413000003</v>
          </cell>
          <cell r="D53">
            <v>5705997.9349999996</v>
          </cell>
          <cell r="E53">
            <v>350000</v>
          </cell>
        </row>
        <row r="54">
          <cell r="C54">
            <v>2863626.6719999998</v>
          </cell>
          <cell r="D54">
            <v>24080929.065000001</v>
          </cell>
          <cell r="E54">
            <v>4412957</v>
          </cell>
          <cell r="H54">
            <v>1085000</v>
          </cell>
        </row>
        <row r="55">
          <cell r="C55">
            <v>3655728.6690000002</v>
          </cell>
          <cell r="D55">
            <v>1249669</v>
          </cell>
          <cell r="E55">
            <v>1784816</v>
          </cell>
          <cell r="H55">
            <v>28986707.636</v>
          </cell>
          <cell r="J55">
            <v>28936009.359999999</v>
          </cell>
          <cell r="L55">
            <v>123962131.742</v>
          </cell>
        </row>
        <row r="56">
          <cell r="C56">
            <v>179958.02100000001</v>
          </cell>
          <cell r="D56">
            <v>237074</v>
          </cell>
          <cell r="E56">
            <v>235540</v>
          </cell>
        </row>
        <row r="59">
          <cell r="H59">
            <v>7473200</v>
          </cell>
        </row>
        <row r="60">
          <cell r="E60">
            <v>360000</v>
          </cell>
        </row>
        <row r="62">
          <cell r="C62">
            <v>692669.33700000006</v>
          </cell>
          <cell r="D62">
            <v>1149673</v>
          </cell>
        </row>
        <row r="63">
          <cell r="C63">
            <v>59794.332999999999</v>
          </cell>
          <cell r="D63">
            <v>106376</v>
          </cell>
          <cell r="E63">
            <v>360000</v>
          </cell>
          <cell r="H63">
            <v>780000</v>
          </cell>
        </row>
        <row r="64">
          <cell r="C64">
            <v>410759.30099999998</v>
          </cell>
          <cell r="D64">
            <v>395857</v>
          </cell>
          <cell r="E64">
            <v>4500000</v>
          </cell>
          <cell r="H64">
            <v>472940</v>
          </cell>
        </row>
        <row r="66">
          <cell r="C66">
            <v>2559612.9950000001</v>
          </cell>
          <cell r="D66">
            <v>2548006.7999999998</v>
          </cell>
          <cell r="E66">
            <v>57403.199999999997</v>
          </cell>
        </row>
        <row r="67">
          <cell r="C67">
            <v>296628.17700000003</v>
          </cell>
          <cell r="D67">
            <v>949930</v>
          </cell>
          <cell r="E67">
            <v>1961860</v>
          </cell>
          <cell r="H67">
            <v>19511067.999000002</v>
          </cell>
        </row>
        <row r="68">
          <cell r="C68">
            <v>89514.004000000001</v>
          </cell>
          <cell r="D68">
            <v>105800</v>
          </cell>
          <cell r="E68">
            <v>733720</v>
          </cell>
        </row>
        <row r="70">
          <cell r="C70">
            <v>351447.92</v>
          </cell>
          <cell r="D70">
            <v>1042346</v>
          </cell>
          <cell r="E70">
            <v>628654</v>
          </cell>
        </row>
        <row r="71">
          <cell r="C71">
            <v>23512.964</v>
          </cell>
          <cell r="D71">
            <v>250000</v>
          </cell>
          <cell r="E71">
            <v>2000000</v>
          </cell>
          <cell r="L71">
            <v>6800000</v>
          </cell>
        </row>
        <row r="72">
          <cell r="C72">
            <v>27353.152999999998</v>
          </cell>
          <cell r="D72">
            <v>250000</v>
          </cell>
          <cell r="E72">
            <v>2700000</v>
          </cell>
        </row>
        <row r="73">
          <cell r="C73">
            <v>22042.042000000001</v>
          </cell>
          <cell r="D73">
            <v>265000</v>
          </cell>
          <cell r="E73">
            <v>2060346</v>
          </cell>
          <cell r="J73">
            <v>940000</v>
          </cell>
          <cell r="L73">
            <v>2200000</v>
          </cell>
        </row>
        <row r="75">
          <cell r="C75">
            <v>430821.27</v>
          </cell>
          <cell r="D75">
            <v>1294648</v>
          </cell>
          <cell r="E75">
            <v>339384</v>
          </cell>
        </row>
        <row r="76">
          <cell r="C76">
            <v>364895.97200000001</v>
          </cell>
          <cell r="D76">
            <v>1038493</v>
          </cell>
          <cell r="E76">
            <v>4107055</v>
          </cell>
          <cell r="H76">
            <v>22846818.684999999</v>
          </cell>
        </row>
        <row r="77">
          <cell r="C77">
            <v>31201.496999999999</v>
          </cell>
          <cell r="D77">
            <v>152345</v>
          </cell>
          <cell r="E77">
            <v>44400</v>
          </cell>
        </row>
        <row r="79">
          <cell r="C79">
            <v>500000</v>
          </cell>
          <cell r="D79">
            <v>1853848.5</v>
          </cell>
          <cell r="E79">
            <v>241667.5</v>
          </cell>
          <cell r="H79">
            <v>19374581.363000002</v>
          </cell>
        </row>
        <row r="80">
          <cell r="C80">
            <v>62776098.420999996</v>
          </cell>
          <cell r="D80">
            <v>18815336</v>
          </cell>
          <cell r="E80">
            <v>1071532</v>
          </cell>
        </row>
        <row r="82">
          <cell r="C82">
            <v>726154.48600000003</v>
          </cell>
          <cell r="D82">
            <v>1893395</v>
          </cell>
          <cell r="E82">
            <v>125000</v>
          </cell>
          <cell r="H82">
            <v>250000</v>
          </cell>
        </row>
        <row r="83">
          <cell r="C83">
            <v>85686.540999999997</v>
          </cell>
          <cell r="D83">
            <v>189000</v>
          </cell>
          <cell r="E83">
            <v>250000</v>
          </cell>
          <cell r="H83">
            <v>25496523.934</v>
          </cell>
        </row>
        <row r="84">
          <cell r="C84">
            <v>560117.72400000005</v>
          </cell>
          <cell r="D84">
            <v>834696</v>
          </cell>
          <cell r="E84">
            <v>4413400</v>
          </cell>
          <cell r="H84">
            <v>1876152</v>
          </cell>
        </row>
        <row r="87">
          <cell r="H87">
            <v>5227411.0539999995</v>
          </cell>
        </row>
        <row r="88">
          <cell r="L88">
            <v>6500000</v>
          </cell>
        </row>
        <row r="90">
          <cell r="C90">
            <v>1766079.8670000001</v>
          </cell>
          <cell r="D90">
            <v>2994764</v>
          </cell>
          <cell r="E90">
            <v>173840</v>
          </cell>
          <cell r="H90">
            <v>5000000</v>
          </cell>
        </row>
        <row r="91">
          <cell r="C91">
            <v>4115766.3110000002</v>
          </cell>
          <cell r="D91">
            <v>445000</v>
          </cell>
          <cell r="E91">
            <v>2832656</v>
          </cell>
          <cell r="H91">
            <v>31599648.800000001</v>
          </cell>
          <cell r="J91">
            <v>500000</v>
          </cell>
          <cell r="L91">
            <v>2500000</v>
          </cell>
        </row>
        <row r="92">
          <cell r="C92">
            <v>248805.30100000001</v>
          </cell>
          <cell r="D92">
            <v>482212</v>
          </cell>
          <cell r="E92">
            <v>2125000</v>
          </cell>
          <cell r="H92">
            <v>111721888.417</v>
          </cell>
          <cell r="J92">
            <v>610000</v>
          </cell>
          <cell r="L92">
            <v>46197161</v>
          </cell>
        </row>
        <row r="93">
          <cell r="C93">
            <v>134561.886</v>
          </cell>
          <cell r="D93">
            <v>41600</v>
          </cell>
          <cell r="E93">
            <v>695875</v>
          </cell>
          <cell r="H93">
            <v>60892648.828000002</v>
          </cell>
          <cell r="L93">
            <v>42485755.523999996</v>
          </cell>
        </row>
        <row r="94">
          <cell r="C94">
            <v>181342.46799999999</v>
          </cell>
          <cell r="D94">
            <v>35000</v>
          </cell>
          <cell r="H94">
            <v>85886056.762999997</v>
          </cell>
          <cell r="L94">
            <v>52098396.228</v>
          </cell>
        </row>
        <row r="96">
          <cell r="C96">
            <v>1172723.105</v>
          </cell>
          <cell r="D96">
            <v>1960542</v>
          </cell>
          <cell r="H96">
            <v>2150000</v>
          </cell>
        </row>
        <row r="97">
          <cell r="C97">
            <v>149284.45800000001</v>
          </cell>
          <cell r="D97">
            <v>55252</v>
          </cell>
          <cell r="E97">
            <v>100000</v>
          </cell>
          <cell r="H97">
            <v>25596037.176000003</v>
          </cell>
          <cell r="J97">
            <v>5700000</v>
          </cell>
          <cell r="L97">
            <v>27770073.217999998</v>
          </cell>
        </row>
        <row r="98">
          <cell r="C98">
            <v>162178.94200000001</v>
          </cell>
          <cell r="D98">
            <v>76000</v>
          </cell>
          <cell r="H98">
            <v>64294907.401999995</v>
          </cell>
          <cell r="J98">
            <v>11429700.598999999</v>
          </cell>
          <cell r="L98">
            <v>32467404.329</v>
          </cell>
        </row>
        <row r="99">
          <cell r="C99">
            <v>224623.92</v>
          </cell>
          <cell r="D99">
            <v>49500</v>
          </cell>
          <cell r="E99">
            <v>10000</v>
          </cell>
          <cell r="H99">
            <v>1905310.0580000002</v>
          </cell>
        </row>
        <row r="101">
          <cell r="C101">
            <v>150000</v>
          </cell>
          <cell r="D101">
            <v>850000</v>
          </cell>
          <cell r="E101">
            <v>89600000</v>
          </cell>
        </row>
        <row r="103">
          <cell r="E103">
            <v>6000000</v>
          </cell>
        </row>
        <row r="105">
          <cell r="E105">
            <v>1200000</v>
          </cell>
        </row>
        <row r="106">
          <cell r="E106">
            <v>3000000</v>
          </cell>
        </row>
        <row r="110">
          <cell r="C110">
            <v>18057558.59</v>
          </cell>
          <cell r="D110">
            <v>6857694.4019999998</v>
          </cell>
          <cell r="E110">
            <v>570000</v>
          </cell>
          <cell r="H110">
            <v>7600447.9170000004</v>
          </cell>
        </row>
        <row r="111">
          <cell r="C111">
            <v>1961474.9480000001</v>
          </cell>
          <cell r="D111">
            <v>803235</v>
          </cell>
        </row>
        <row r="112">
          <cell r="D112">
            <v>1375025</v>
          </cell>
        </row>
        <row r="113">
          <cell r="D113">
            <v>1052288</v>
          </cell>
        </row>
        <row r="114">
          <cell r="C114">
            <v>1771390.514</v>
          </cell>
          <cell r="D114">
            <v>1068273</v>
          </cell>
          <cell r="E114">
            <v>13000</v>
          </cell>
        </row>
        <row r="115">
          <cell r="C115">
            <v>411017</v>
          </cell>
          <cell r="D115">
            <v>539475.42200000002</v>
          </cell>
        </row>
        <row r="116">
          <cell r="D116">
            <v>603155</v>
          </cell>
          <cell r="E116">
            <v>78000</v>
          </cell>
        </row>
        <row r="117">
          <cell r="C117">
            <v>1113771.75</v>
          </cell>
          <cell r="D117">
            <v>700450</v>
          </cell>
          <cell r="E117">
            <v>10000</v>
          </cell>
        </row>
        <row r="118">
          <cell r="C118">
            <v>438847.92099999997</v>
          </cell>
          <cell r="D118">
            <v>389711</v>
          </cell>
          <cell r="E118">
            <v>6900</v>
          </cell>
        </row>
        <row r="123">
          <cell r="F123">
            <v>700500</v>
          </cell>
        </row>
        <row r="124">
          <cell r="F124">
            <v>266599500</v>
          </cell>
        </row>
      </sheetData>
      <sheetData sheetId="2" refreshError="1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ssification admin-economique"/>
      <sheetName val="Classification fonct-économique"/>
      <sheetName val="Graphes"/>
      <sheetName val="Graphes fin dec."/>
      <sheetName val="Classification prog-économique"/>
    </sheetNames>
    <sheetDataSet>
      <sheetData sheetId="0"/>
      <sheetData sheetId="1">
        <row r="4">
          <cell r="D4">
            <v>86302.825573000009</v>
          </cell>
          <cell r="G4">
            <v>72680.266527999993</v>
          </cell>
          <cell r="J4">
            <v>301266.68236899999</v>
          </cell>
          <cell r="M4">
            <v>25994.533111999997</v>
          </cell>
          <cell r="P4">
            <v>13257.765130289999</v>
          </cell>
          <cell r="S4">
            <v>1283.48006948906</v>
          </cell>
          <cell r="V4">
            <v>679450.65278177906</v>
          </cell>
        </row>
        <row r="5">
          <cell r="D5">
            <v>24565.703898</v>
          </cell>
          <cell r="M5">
            <v>214079.28238899997</v>
          </cell>
          <cell r="P5">
            <v>25696.02735381839</v>
          </cell>
          <cell r="S5">
            <v>105110.93924453888</v>
          </cell>
          <cell r="V5">
            <v>415287.80478735734</v>
          </cell>
        </row>
        <row r="6">
          <cell r="D6">
            <v>211609.62402799999</v>
          </cell>
          <cell r="G6">
            <v>29612.076316999999</v>
          </cell>
          <cell r="J6">
            <v>45464.378714999999</v>
          </cell>
          <cell r="M6">
            <v>33355.858982000005</v>
          </cell>
          <cell r="V6">
            <v>336192.80518237007</v>
          </cell>
        </row>
        <row r="7">
          <cell r="D7">
            <v>4367.8125609999997</v>
          </cell>
          <cell r="G7">
            <v>947.31888500000002</v>
          </cell>
          <cell r="J7">
            <v>1757.1636040000001</v>
          </cell>
          <cell r="M7">
            <v>130691.55935699999</v>
          </cell>
          <cell r="P7">
            <v>3883.0743994755999</v>
          </cell>
          <cell r="S7">
            <v>97050.480677795407</v>
          </cell>
          <cell r="V7">
            <v>238697.40948427099</v>
          </cell>
        </row>
        <row r="8">
          <cell r="D8">
            <v>32255.330191000001</v>
          </cell>
          <cell r="G8">
            <v>8390.7811870000005</v>
          </cell>
          <cell r="J8">
            <v>23046.625403999999</v>
          </cell>
          <cell r="M8">
            <v>9607.5109410000005</v>
          </cell>
          <cell r="P8">
            <v>2892.9924219999998</v>
          </cell>
          <cell r="S8">
            <v>61839.640313457501</v>
          </cell>
          <cell r="V8">
            <v>138032.88045845751</v>
          </cell>
        </row>
        <row r="9">
          <cell r="D9">
            <v>1720.8692169999999</v>
          </cell>
          <cell r="G9">
            <v>2179.4367050000001</v>
          </cell>
        </row>
        <row r="10">
          <cell r="D10">
            <v>43725.969566</v>
          </cell>
          <cell r="G10">
            <v>11336.852166000001</v>
          </cell>
          <cell r="J10">
            <v>11533.857566999999</v>
          </cell>
          <cell r="M10">
            <v>7145.2481960000005</v>
          </cell>
          <cell r="P10">
            <v>0</v>
          </cell>
          <cell r="S10">
            <v>0</v>
          </cell>
          <cell r="V10">
            <v>74178.937495000006</v>
          </cell>
        </row>
        <row r="11">
          <cell r="D11">
            <v>1992.711863</v>
          </cell>
          <cell r="G11">
            <v>2800.2471340000002</v>
          </cell>
          <cell r="J11">
            <v>9375.8840529999998</v>
          </cell>
          <cell r="M11">
            <v>51169.250085</v>
          </cell>
          <cell r="P11">
            <v>2545.4060330000002</v>
          </cell>
          <cell r="S11">
            <v>14442.558462487101</v>
          </cell>
          <cell r="V11">
            <v>82326.057630487107</v>
          </cell>
        </row>
        <row r="12">
          <cell r="D12">
            <v>37503.895831000002</v>
          </cell>
          <cell r="G12">
            <v>9804.6523909999996</v>
          </cell>
          <cell r="J12">
            <v>486.991241</v>
          </cell>
          <cell r="M12">
            <v>54775.908106000003</v>
          </cell>
          <cell r="V12">
            <v>105594.49756900001</v>
          </cell>
        </row>
        <row r="13">
          <cell r="D13">
            <v>64.578057999999999</v>
          </cell>
          <cell r="G13">
            <v>1406.823619</v>
          </cell>
          <cell r="J13">
            <v>53.567141999999997</v>
          </cell>
          <cell r="M13">
            <v>45246.274530000002</v>
          </cell>
          <cell r="S13">
            <v>19273.813777515752</v>
          </cell>
          <cell r="V13">
            <v>66045.057126515749</v>
          </cell>
        </row>
      </sheetData>
      <sheetData sheetId="2"/>
      <sheetData sheetId="3"/>
      <sheetData sheetId="4">
        <row r="30">
          <cell r="D30">
            <v>1261.809047</v>
          </cell>
        </row>
        <row r="40">
          <cell r="S40">
            <v>1000</v>
          </cell>
        </row>
        <row r="81">
          <cell r="P81">
            <v>89.620999999999995</v>
          </cell>
        </row>
        <row r="84">
          <cell r="D84">
            <v>13.309715000000001</v>
          </cell>
          <cell r="G84">
            <v>35.313875000000003</v>
          </cell>
          <cell r="J84">
            <v>938.25975000000005</v>
          </cell>
        </row>
        <row r="94">
          <cell r="P94">
            <v>18454.099999999999</v>
          </cell>
          <cell r="S94">
            <v>43187.345120633538</v>
          </cell>
        </row>
        <row r="118">
          <cell r="D118">
            <v>10641.909905</v>
          </cell>
          <cell r="G118">
            <v>4114.4774619999998</v>
          </cell>
          <cell r="J118">
            <v>242</v>
          </cell>
          <cell r="P118">
            <v>4211</v>
          </cell>
          <cell r="S118">
            <v>0</v>
          </cell>
        </row>
        <row r="119">
          <cell r="D119">
            <v>1028.279655</v>
          </cell>
          <cell r="G119">
            <v>594.08510100000001</v>
          </cell>
          <cell r="J119">
            <v>2.954752</v>
          </cell>
        </row>
        <row r="120">
          <cell r="D120">
            <v>2391.9097780000002</v>
          </cell>
          <cell r="G120">
            <v>790.89231299999994</v>
          </cell>
          <cell r="J120">
            <v>54.141002</v>
          </cell>
        </row>
        <row r="121">
          <cell r="D121">
            <v>1281.94534</v>
          </cell>
          <cell r="G121">
            <v>546.67309599999999</v>
          </cell>
          <cell r="J121">
            <v>26.644176999999999</v>
          </cell>
        </row>
        <row r="122">
          <cell r="D122">
            <v>1184.829686</v>
          </cell>
          <cell r="G122">
            <v>920.92297599999995</v>
          </cell>
          <cell r="J122">
            <v>2.976877</v>
          </cell>
        </row>
        <row r="123">
          <cell r="D123">
            <v>304.85329999999999</v>
          </cell>
          <cell r="G123">
            <v>252.87428499999999</v>
          </cell>
          <cell r="J123">
            <v>1</v>
          </cell>
        </row>
        <row r="124">
          <cell r="D124">
            <v>47.4</v>
          </cell>
          <cell r="G124">
            <v>329.29467699999998</v>
          </cell>
          <cell r="J124">
            <v>2.4288090000000002</v>
          </cell>
        </row>
        <row r="125">
          <cell r="D125">
            <v>876.89504999999997</v>
          </cell>
          <cell r="G125">
            <v>257.067069</v>
          </cell>
          <cell r="J125">
            <v>102.939567</v>
          </cell>
        </row>
        <row r="126">
          <cell r="D126">
            <v>315.82176600000003</v>
          </cell>
          <cell r="G126">
            <v>188.98646199999999</v>
          </cell>
          <cell r="J126">
            <v>0.19678699999999999</v>
          </cell>
          <cell r="P126">
            <v>14.507849999999999</v>
          </cell>
        </row>
        <row r="127">
          <cell r="D127">
            <v>0</v>
          </cell>
          <cell r="J127">
            <v>488.27699999999999</v>
          </cell>
        </row>
        <row r="128">
          <cell r="D128">
            <v>1734.695512</v>
          </cell>
          <cell r="G128">
            <v>7288.730431</v>
          </cell>
          <cell r="J128">
            <v>15476.184455000001</v>
          </cell>
          <cell r="P128">
            <v>0</v>
          </cell>
        </row>
        <row r="129">
          <cell r="D129">
            <v>140.79969399999999</v>
          </cell>
          <cell r="G129">
            <v>1740.526022</v>
          </cell>
          <cell r="J129">
            <v>2.6445210000000001</v>
          </cell>
        </row>
        <row r="130">
          <cell r="D130">
            <v>55502.325427999996</v>
          </cell>
          <cell r="G130">
            <v>42778.602123999997</v>
          </cell>
          <cell r="J130">
            <v>269269.066529</v>
          </cell>
        </row>
        <row r="132">
          <cell r="Y132">
            <v>178665.1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52"/>
  <sheetViews>
    <sheetView zoomScale="87" zoomScaleNormal="87" workbookViewId="0">
      <pane xSplit="2" ySplit="6" topLeftCell="AZ79" activePane="bottomRight" state="frozen"/>
      <selection pane="topRight" activeCell="C1" sqref="C1"/>
      <selection pane="bottomLeft" activeCell="A7" sqref="A7"/>
      <selection pane="bottomRight" activeCell="B4" sqref="B4"/>
    </sheetView>
  </sheetViews>
  <sheetFormatPr baseColWidth="10" defaultColWidth="11.42578125" defaultRowHeight="15" x14ac:dyDescent="0.25"/>
  <cols>
    <col min="1" max="1" width="7.42578125" style="77" customWidth="1"/>
    <col min="2" max="2" width="78.5703125" customWidth="1"/>
    <col min="3" max="3" width="21.28515625" customWidth="1"/>
    <col min="4" max="4" width="21.42578125" customWidth="1"/>
    <col min="5" max="5" width="20" customWidth="1"/>
    <col min="6" max="6" width="22.85546875" customWidth="1"/>
    <col min="7" max="7" width="23.140625" customWidth="1"/>
    <col min="8" max="8" width="20.7109375" customWidth="1"/>
    <col min="9" max="9" width="21.85546875" customWidth="1"/>
    <col min="10" max="10" width="22.85546875" customWidth="1"/>
    <col min="11" max="11" width="19" customWidth="1"/>
    <col min="12" max="12" width="15.85546875" customWidth="1"/>
    <col min="13" max="13" width="16.42578125" customWidth="1"/>
    <col min="14" max="14" width="17.7109375" customWidth="1"/>
    <col min="15" max="15" width="16.42578125" customWidth="1"/>
    <col min="16" max="16" width="16.28515625" customWidth="1"/>
    <col min="17" max="17" width="17" customWidth="1"/>
    <col min="18" max="19" width="18.7109375" customWidth="1"/>
    <col min="20" max="20" width="17" customWidth="1"/>
    <col min="21" max="21" width="18.28515625" customWidth="1"/>
    <col min="22" max="22" width="19.140625" customWidth="1"/>
    <col min="23" max="23" width="18.140625" customWidth="1"/>
    <col min="24" max="24" width="16.28515625" customWidth="1"/>
    <col min="25" max="25" width="17.42578125" customWidth="1"/>
    <col min="26" max="26" width="16.28515625" customWidth="1"/>
    <col min="27" max="27" width="15.85546875" customWidth="1"/>
    <col min="28" max="28" width="18" customWidth="1"/>
    <col min="29" max="29" width="25.85546875" customWidth="1"/>
    <col min="30" max="30" width="26.28515625" customWidth="1"/>
    <col min="31" max="31" width="27" customWidth="1"/>
    <col min="32" max="32" width="19.85546875" customWidth="1"/>
    <col min="33" max="33" width="17.85546875" customWidth="1"/>
    <col min="34" max="34" width="19.5703125" customWidth="1"/>
    <col min="35" max="35" width="18.28515625" customWidth="1"/>
    <col min="36" max="36" width="19.140625" customWidth="1"/>
    <col min="37" max="37" width="18" customWidth="1"/>
    <col min="38" max="38" width="17.85546875" customWidth="1"/>
    <col min="39" max="39" width="18.5703125" customWidth="1"/>
    <col min="40" max="40" width="20.7109375" customWidth="1"/>
    <col min="41" max="41" width="18.28515625" customWidth="1"/>
    <col min="42" max="42" width="18.140625" customWidth="1"/>
    <col min="43" max="43" width="16.7109375" customWidth="1"/>
    <col min="44" max="44" width="15.85546875" customWidth="1"/>
    <col min="45" max="46" width="18.140625" customWidth="1"/>
    <col min="47" max="47" width="17.28515625" customWidth="1"/>
    <col min="48" max="48" width="18" customWidth="1"/>
    <col min="49" max="49" width="17.140625" customWidth="1"/>
    <col min="50" max="50" width="18.7109375" customWidth="1"/>
    <col min="51" max="51" width="19.28515625" customWidth="1"/>
    <col min="52" max="52" width="16.5703125" customWidth="1"/>
    <col min="53" max="53" width="15.7109375" customWidth="1"/>
    <col min="54" max="54" width="23.85546875" customWidth="1"/>
    <col min="55" max="55" width="18.42578125" customWidth="1"/>
    <col min="56" max="56" width="15.42578125" customWidth="1"/>
    <col min="57" max="57" width="15" customWidth="1"/>
    <col min="58" max="58" width="15.140625" customWidth="1"/>
    <col min="59" max="59" width="16.28515625" customWidth="1"/>
    <col min="60" max="60" width="15.85546875" customWidth="1"/>
    <col min="61" max="61" width="13.85546875" customWidth="1"/>
    <col min="62" max="62" width="14.42578125" customWidth="1"/>
    <col min="63" max="63" width="18.28515625" customWidth="1"/>
    <col min="64" max="64" width="20.7109375" customWidth="1"/>
  </cols>
  <sheetData>
    <row r="1" spans="1:64" hidden="1" x14ac:dyDescent="0.25">
      <c r="AG1" s="20"/>
      <c r="AI1" s="17"/>
      <c r="AK1" s="17"/>
      <c r="AU1" s="17"/>
      <c r="BC1" s="17"/>
    </row>
    <row r="2" spans="1:64" hidden="1" x14ac:dyDescent="0.25">
      <c r="B2" s="17"/>
      <c r="C2" s="17"/>
      <c r="D2" s="17"/>
      <c r="E2" s="17"/>
      <c r="F2" s="17"/>
      <c r="G2" s="17"/>
      <c r="H2" s="17"/>
      <c r="I2" s="17"/>
      <c r="J2" s="17"/>
      <c r="U2" s="234"/>
      <c r="V2" s="234"/>
      <c r="W2" s="234"/>
      <c r="X2" s="234"/>
      <c r="Y2" s="234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>
        <f>AH7+AH40+AH44+AQ1347</f>
        <v>8920555</v>
      </c>
      <c r="AM2" s="17"/>
      <c r="AN2" s="17">
        <f>AM44-AD44</f>
        <v>0</v>
      </c>
      <c r="AO2" s="17"/>
      <c r="AP2" s="20">
        <f>AM123-AD123</f>
        <v>-21296421.064999968</v>
      </c>
      <c r="AQ2" s="15"/>
      <c r="AR2" s="19"/>
      <c r="AS2" s="17">
        <f>AE44-AN44</f>
        <v>0</v>
      </c>
      <c r="AT2" s="17"/>
      <c r="AU2" s="15"/>
      <c r="AV2" s="19"/>
      <c r="AW2" s="17"/>
      <c r="AX2" s="17"/>
      <c r="AY2" s="17"/>
      <c r="AZ2" s="17"/>
    </row>
    <row r="3" spans="1:64" x14ac:dyDescent="0.25">
      <c r="B3" s="15"/>
      <c r="C3" s="15"/>
      <c r="D3" s="15"/>
      <c r="E3" s="15"/>
      <c r="F3" s="15"/>
      <c r="G3" s="15"/>
      <c r="H3" s="15"/>
      <c r="I3" s="15"/>
      <c r="J3" s="15"/>
      <c r="K3" s="17"/>
      <c r="L3" s="17"/>
      <c r="N3" s="17"/>
      <c r="AC3" s="17" t="s">
        <v>194</v>
      </c>
      <c r="AF3" s="21"/>
      <c r="AJ3" s="17"/>
      <c r="AK3" s="17"/>
      <c r="AM3" s="17"/>
      <c r="AZ3" s="233" t="s">
        <v>181</v>
      </c>
      <c r="BA3" s="233"/>
      <c r="BB3" s="233"/>
    </row>
    <row r="4" spans="1:64" ht="15" customHeight="1" x14ac:dyDescent="0.25">
      <c r="B4" s="15"/>
      <c r="C4" s="229">
        <v>2022</v>
      </c>
      <c r="D4" s="230"/>
      <c r="E4" s="230"/>
      <c r="F4" s="230"/>
      <c r="G4" s="230"/>
      <c r="H4" s="230"/>
      <c r="I4" s="230"/>
      <c r="J4" s="231"/>
      <c r="K4" s="229">
        <v>2023</v>
      </c>
      <c r="L4" s="230"/>
      <c r="M4" s="230"/>
      <c r="N4" s="230"/>
      <c r="O4" s="230"/>
      <c r="P4" s="230"/>
      <c r="Q4" s="230"/>
      <c r="R4" s="230"/>
      <c r="S4" s="231"/>
      <c r="T4" s="229">
        <v>2024</v>
      </c>
      <c r="U4" s="230"/>
      <c r="V4" s="230"/>
      <c r="W4" s="230"/>
      <c r="X4" s="230"/>
      <c r="Y4" s="230"/>
      <c r="Z4" s="230"/>
      <c r="AA4" s="230"/>
      <c r="AB4" s="231"/>
      <c r="AC4" s="229">
        <v>2025</v>
      </c>
      <c r="AD4" s="230"/>
      <c r="AE4" s="230"/>
      <c r="AF4" s="230"/>
      <c r="AG4" s="230"/>
      <c r="AH4" s="230"/>
      <c r="AI4" s="230"/>
      <c r="AJ4" s="230"/>
      <c r="AK4" s="231"/>
      <c r="AL4" s="229">
        <v>2026</v>
      </c>
      <c r="AM4" s="230"/>
      <c r="AN4" s="230"/>
      <c r="AO4" s="230"/>
      <c r="AP4" s="230"/>
      <c r="AQ4" s="230"/>
      <c r="AR4" s="230"/>
      <c r="AS4" s="230"/>
      <c r="AT4" s="231"/>
      <c r="AU4" s="229">
        <v>2027</v>
      </c>
      <c r="AV4" s="230"/>
      <c r="AW4" s="230"/>
      <c r="AX4" s="230"/>
      <c r="AY4" s="230"/>
      <c r="AZ4" s="230"/>
      <c r="BA4" s="230"/>
      <c r="BB4" s="230"/>
      <c r="BC4" s="231"/>
      <c r="BD4" s="229">
        <v>2028</v>
      </c>
      <c r="BE4" s="230"/>
      <c r="BF4" s="230"/>
      <c r="BG4" s="230"/>
      <c r="BH4" s="230"/>
      <c r="BI4" s="230"/>
      <c r="BJ4" s="230"/>
      <c r="BK4" s="230"/>
      <c r="BL4" s="231"/>
    </row>
    <row r="5" spans="1:64" ht="16.5" customHeight="1" x14ac:dyDescent="0.25">
      <c r="A5" s="40"/>
      <c r="B5" s="15"/>
      <c r="C5" s="22"/>
      <c r="D5" s="149"/>
      <c r="E5" s="230"/>
      <c r="F5" s="231"/>
      <c r="G5" s="149"/>
      <c r="H5" s="149"/>
      <c r="I5" s="149"/>
      <c r="J5" s="150"/>
      <c r="K5" s="229" t="s">
        <v>0</v>
      </c>
      <c r="L5" s="230"/>
      <c r="M5" s="230"/>
      <c r="N5" s="231"/>
      <c r="O5" s="232" t="s">
        <v>1</v>
      </c>
      <c r="P5" s="232"/>
      <c r="Q5" s="232"/>
      <c r="R5" s="232"/>
      <c r="S5" s="22"/>
      <c r="T5" s="229" t="s">
        <v>0</v>
      </c>
      <c r="U5" s="230"/>
      <c r="V5" s="230"/>
      <c r="W5" s="231"/>
      <c r="X5" s="232" t="s">
        <v>1</v>
      </c>
      <c r="Y5" s="232"/>
      <c r="Z5" s="232"/>
      <c r="AA5" s="232"/>
      <c r="AB5" s="22"/>
      <c r="AC5" s="229" t="s">
        <v>0</v>
      </c>
      <c r="AD5" s="230"/>
      <c r="AE5" s="230"/>
      <c r="AF5" s="231"/>
      <c r="AG5" s="232" t="s">
        <v>1</v>
      </c>
      <c r="AH5" s="232"/>
      <c r="AI5" s="232"/>
      <c r="AJ5" s="232"/>
      <c r="AK5" s="232"/>
      <c r="AL5" s="229" t="s">
        <v>0</v>
      </c>
      <c r="AM5" s="230"/>
      <c r="AN5" s="230"/>
      <c r="AO5" s="231"/>
      <c r="AP5" s="232" t="s">
        <v>1</v>
      </c>
      <c r="AQ5" s="232"/>
      <c r="AR5" s="232"/>
      <c r="AS5" s="232"/>
      <c r="AT5" s="232"/>
      <c r="AU5" s="229" t="s">
        <v>0</v>
      </c>
      <c r="AV5" s="230"/>
      <c r="AW5" s="230"/>
      <c r="AX5" s="231"/>
      <c r="AY5" s="232" t="s">
        <v>1</v>
      </c>
      <c r="AZ5" s="232"/>
      <c r="BA5" s="232"/>
      <c r="BB5" s="232"/>
      <c r="BC5" s="232"/>
      <c r="BD5" s="229" t="s">
        <v>0</v>
      </c>
      <c r="BE5" s="230"/>
      <c r="BF5" s="230"/>
      <c r="BG5" s="231"/>
      <c r="BH5" s="232" t="s">
        <v>1</v>
      </c>
      <c r="BI5" s="232"/>
      <c r="BJ5" s="232"/>
      <c r="BK5" s="232"/>
      <c r="BL5" s="232"/>
    </row>
    <row r="6" spans="1:64" ht="44.45" customHeight="1" x14ac:dyDescent="0.25">
      <c r="A6" s="2" t="s">
        <v>2</v>
      </c>
      <c r="B6" s="151" t="s">
        <v>270</v>
      </c>
      <c r="C6" s="3" t="s">
        <v>3</v>
      </c>
      <c r="D6" s="3" t="s">
        <v>4</v>
      </c>
      <c r="E6" s="3" t="s">
        <v>5</v>
      </c>
      <c r="F6" s="4" t="s">
        <v>6</v>
      </c>
      <c r="G6" s="3" t="s">
        <v>7</v>
      </c>
      <c r="H6" s="3" t="s">
        <v>278</v>
      </c>
      <c r="I6" s="4" t="s">
        <v>10</v>
      </c>
      <c r="J6" s="76" t="s">
        <v>179</v>
      </c>
      <c r="K6" s="3" t="s">
        <v>3</v>
      </c>
      <c r="L6" s="3" t="s">
        <v>4</v>
      </c>
      <c r="M6" s="3" t="s">
        <v>5</v>
      </c>
      <c r="N6" s="4" t="s">
        <v>6</v>
      </c>
      <c r="O6" s="3" t="s">
        <v>7</v>
      </c>
      <c r="P6" s="3" t="s">
        <v>8</v>
      </c>
      <c r="Q6" s="3" t="s">
        <v>9</v>
      </c>
      <c r="R6" s="4" t="s">
        <v>10</v>
      </c>
      <c r="S6" s="76" t="s">
        <v>179</v>
      </c>
      <c r="T6" s="3" t="s">
        <v>3</v>
      </c>
      <c r="U6" s="3" t="s">
        <v>4</v>
      </c>
      <c r="V6" s="3" t="s">
        <v>5</v>
      </c>
      <c r="W6" s="4" t="s">
        <v>6</v>
      </c>
      <c r="X6" s="3" t="s">
        <v>7</v>
      </c>
      <c r="Y6" s="3" t="s">
        <v>8</v>
      </c>
      <c r="Z6" s="3" t="s">
        <v>9</v>
      </c>
      <c r="AA6" s="4" t="s">
        <v>10</v>
      </c>
      <c r="AB6" s="76" t="s">
        <v>179</v>
      </c>
      <c r="AC6" s="3" t="s">
        <v>3</v>
      </c>
      <c r="AD6" s="3" t="s">
        <v>4</v>
      </c>
      <c r="AE6" s="3" t="s">
        <v>5</v>
      </c>
      <c r="AF6" s="4" t="s">
        <v>6</v>
      </c>
      <c r="AG6" s="3" t="s">
        <v>7</v>
      </c>
      <c r="AH6" s="3" t="s">
        <v>8</v>
      </c>
      <c r="AI6" s="3" t="s">
        <v>9</v>
      </c>
      <c r="AJ6" s="4" t="s">
        <v>10</v>
      </c>
      <c r="AK6" s="76" t="s">
        <v>179</v>
      </c>
      <c r="AL6" s="3" t="s">
        <v>3</v>
      </c>
      <c r="AM6" s="3" t="s">
        <v>4</v>
      </c>
      <c r="AN6" s="3" t="s">
        <v>5</v>
      </c>
      <c r="AO6" s="4" t="s">
        <v>6</v>
      </c>
      <c r="AP6" s="3" t="s">
        <v>7</v>
      </c>
      <c r="AQ6" s="3" t="s">
        <v>8</v>
      </c>
      <c r="AR6" s="3" t="s">
        <v>9</v>
      </c>
      <c r="AS6" s="4" t="s">
        <v>10</v>
      </c>
      <c r="AT6" s="76" t="s">
        <v>179</v>
      </c>
      <c r="AU6" s="3" t="s">
        <v>3</v>
      </c>
      <c r="AV6" s="3" t="s">
        <v>4</v>
      </c>
      <c r="AW6" s="3" t="s">
        <v>5</v>
      </c>
      <c r="AX6" s="4" t="s">
        <v>6</v>
      </c>
      <c r="AY6" s="3" t="s">
        <v>7</v>
      </c>
      <c r="AZ6" s="3" t="s">
        <v>8</v>
      </c>
      <c r="BA6" s="3" t="s">
        <v>9</v>
      </c>
      <c r="BB6" s="4" t="s">
        <v>10</v>
      </c>
      <c r="BC6" s="76" t="s">
        <v>179</v>
      </c>
      <c r="BD6" s="3" t="s">
        <v>3</v>
      </c>
      <c r="BE6" s="3" t="s">
        <v>4</v>
      </c>
      <c r="BF6" s="3" t="s">
        <v>5</v>
      </c>
      <c r="BG6" s="4" t="s">
        <v>6</v>
      </c>
      <c r="BH6" s="3" t="s">
        <v>7</v>
      </c>
      <c r="BI6" s="3" t="s">
        <v>8</v>
      </c>
      <c r="BJ6" s="3" t="s">
        <v>9</v>
      </c>
      <c r="BK6" s="4" t="s">
        <v>10</v>
      </c>
      <c r="BL6" s="76" t="s">
        <v>179</v>
      </c>
    </row>
    <row r="7" spans="1:64" ht="16.5" customHeight="1" thickBot="1" x14ac:dyDescent="0.3">
      <c r="A7" s="227" t="s">
        <v>248</v>
      </c>
      <c r="B7" s="228"/>
      <c r="C7" s="201">
        <f t="shared" ref="C7:H7" si="0">C8+C9</f>
        <v>1117950.4029999999</v>
      </c>
      <c r="D7" s="201">
        <f t="shared" si="0"/>
        <v>2480961.1570000001</v>
      </c>
      <c r="E7" s="201">
        <f t="shared" si="0"/>
        <v>331003.82699999999</v>
      </c>
      <c r="F7" s="202">
        <f t="shared" si="0"/>
        <v>3929915.3870000001</v>
      </c>
      <c r="G7" s="185">
        <f t="shared" si="0"/>
        <v>450000</v>
      </c>
      <c r="H7" s="185">
        <f t="shared" si="0"/>
        <v>283480.06948905997</v>
      </c>
      <c r="I7" s="169">
        <f>G7+H7</f>
        <v>733480.06948905997</v>
      </c>
      <c r="J7" s="200">
        <f>F7+I7</f>
        <v>4663395.4564890601</v>
      </c>
      <c r="K7" s="162">
        <f>K8+K9</f>
        <v>1819885.6809999999</v>
      </c>
      <c r="L7" s="122">
        <f>L8+L9</f>
        <v>2311320.6330000004</v>
      </c>
      <c r="M7" s="122">
        <f>M8+M9</f>
        <v>361951.39799999999</v>
      </c>
      <c r="N7" s="123">
        <f>K7+L7+M7</f>
        <v>4493157.7120000003</v>
      </c>
      <c r="O7" s="122">
        <f>O8+O9</f>
        <v>895454.5</v>
      </c>
      <c r="P7" s="122">
        <f>P8+P9</f>
        <v>0</v>
      </c>
      <c r="Q7" s="122">
        <f>Q8+Q9</f>
        <v>0</v>
      </c>
      <c r="R7" s="123">
        <f>O7+P7+Q7</f>
        <v>895454.5</v>
      </c>
      <c r="S7" s="126">
        <f>S8+S9</f>
        <v>5388612.2120000003</v>
      </c>
      <c r="T7" s="5">
        <f>T8+T9</f>
        <v>1743056.1520000002</v>
      </c>
      <c r="U7" s="5">
        <f>U8+U9</f>
        <v>2357445.3679999998</v>
      </c>
      <c r="V7" s="5">
        <f>V8+V9</f>
        <v>675068.35999999987</v>
      </c>
      <c r="W7" s="64">
        <f>T7+U7+V7</f>
        <v>4775569.88</v>
      </c>
      <c r="X7" s="5">
        <f>X8+X9</f>
        <v>2172727</v>
      </c>
      <c r="Y7" s="5">
        <f>Y8+Y9</f>
        <v>0</v>
      </c>
      <c r="Z7" s="5">
        <f>Z8+Z9</f>
        <v>0</v>
      </c>
      <c r="AA7" s="64">
        <f>X7+Y7+Z7</f>
        <v>2172727</v>
      </c>
      <c r="AB7" s="71">
        <f>W7+AA7</f>
        <v>6948296.8799999999</v>
      </c>
      <c r="AC7" s="5">
        <f>AC8+AC9</f>
        <v>1955707</v>
      </c>
      <c r="AD7" s="5">
        <f>AD8+AD9</f>
        <v>2814355</v>
      </c>
      <c r="AE7" s="5">
        <f>AE8+AE9</f>
        <v>931257</v>
      </c>
      <c r="AF7" s="64">
        <f>AC7+AD7+AE7</f>
        <v>5701319</v>
      </c>
      <c r="AG7" s="5">
        <f>AG8+AG9</f>
        <v>2309091</v>
      </c>
      <c r="AH7" s="5">
        <f>AH8+AH9</f>
        <v>0</v>
      </c>
      <c r="AI7" s="5">
        <f>AI8+AI9</f>
        <v>0</v>
      </c>
      <c r="AJ7" s="64">
        <f>AG7+AH7+AI7</f>
        <v>2309091</v>
      </c>
      <c r="AK7" s="71">
        <f>AF7+AG7</f>
        <v>8010410</v>
      </c>
      <c r="AL7" s="122">
        <f>AL8+AL9</f>
        <v>1809949</v>
      </c>
      <c r="AM7" s="122">
        <f>AM8+AM9</f>
        <v>2748795</v>
      </c>
      <c r="AN7" s="122">
        <f>AN8+AN9</f>
        <v>996817</v>
      </c>
      <c r="AO7" s="123">
        <f>AL7+AM7+AN7</f>
        <v>5555561</v>
      </c>
      <c r="AP7" s="5">
        <f>AP8+AP9</f>
        <v>3099520</v>
      </c>
      <c r="AQ7" s="5">
        <f>AQ8+AQ9</f>
        <v>0</v>
      </c>
      <c r="AR7" s="5">
        <f>AR8+AR9</f>
        <v>0</v>
      </c>
      <c r="AS7" s="64">
        <f>AP7+AQ7+AR7</f>
        <v>3099520</v>
      </c>
      <c r="AT7" s="126">
        <f t="shared" ref="AT7:AT20" si="1">AO7+AS7</f>
        <v>8655081</v>
      </c>
      <c r="AU7" s="5">
        <f>AU8+AU9</f>
        <v>1872545</v>
      </c>
      <c r="AV7" s="5">
        <f>AV8+AV9</f>
        <v>2748795</v>
      </c>
      <c r="AW7" s="5">
        <f>AW8+AW9</f>
        <v>996817</v>
      </c>
      <c r="AX7" s="64">
        <f>AU7+AV7+AW7</f>
        <v>5618157</v>
      </c>
      <c r="AY7" s="5">
        <f>AY8+AY9</f>
        <v>2500000</v>
      </c>
      <c r="AZ7" s="5">
        <f>AZ8+AZ9</f>
        <v>0</v>
      </c>
      <c r="BA7" s="5">
        <f>BA8+BA9</f>
        <v>0</v>
      </c>
      <c r="BB7" s="64">
        <f>AY7+AZ7+BA7</f>
        <v>2500000</v>
      </c>
      <c r="BC7" s="71">
        <f>AX7+BB7</f>
        <v>8118157</v>
      </c>
      <c r="BD7" s="5">
        <f>BD8+BD9</f>
        <v>1940909</v>
      </c>
      <c r="BE7" s="5">
        <f>BE8+BE9</f>
        <v>2748795</v>
      </c>
      <c r="BF7" s="5">
        <f>BF8+BF9</f>
        <v>996817</v>
      </c>
      <c r="BG7" s="64">
        <f>BD7+BE7+BF7</f>
        <v>5686521</v>
      </c>
      <c r="BH7" s="5">
        <f>BH8+BH9</f>
        <v>3209091</v>
      </c>
      <c r="BI7" s="5">
        <f>BI8+BI9</f>
        <v>0</v>
      </c>
      <c r="BJ7" s="5">
        <f>BJ8+BJ9</f>
        <v>0</v>
      </c>
      <c r="BK7" s="64">
        <f>BH7+BI7+BJ7</f>
        <v>3209091</v>
      </c>
      <c r="BL7" s="71">
        <f>BG7+BK7</f>
        <v>8895612</v>
      </c>
    </row>
    <row r="8" spans="1:64" ht="16.5" customHeight="1" thickBot="1" x14ac:dyDescent="0.3">
      <c r="A8" s="79" t="s">
        <v>12</v>
      </c>
      <c r="B8" s="152" t="s">
        <v>249</v>
      </c>
      <c r="C8" s="188">
        <f>'[1]Classification prog-économique'!$D$5*1000</f>
        <v>994504.30900000001</v>
      </c>
      <c r="D8" s="188">
        <f>'[2]Classification prog-économique'!$G$5*1000</f>
        <v>2325265.2110000001</v>
      </c>
      <c r="E8" s="188">
        <f>'[2]Classification prog-économique'!$J$5*1000</f>
        <v>128066.82699999999</v>
      </c>
      <c r="F8" s="202">
        <f>C8+D8+E8</f>
        <v>3447836.3470000001</v>
      </c>
      <c r="G8" s="171">
        <f>'[2]Classification prog-économique'!$P$5*1000</f>
        <v>0</v>
      </c>
      <c r="H8" s="171">
        <f>'[2]Classification prog-économique'!$S$5*1000</f>
        <v>0</v>
      </c>
      <c r="I8" s="169">
        <v>0</v>
      </c>
      <c r="J8" s="200">
        <f>F8+I8</f>
        <v>3447836.3470000001</v>
      </c>
      <c r="K8" s="121">
        <f>'[3]Classification programmatique'!$D$5*1000</f>
        <v>1148065.3319999999</v>
      </c>
      <c r="L8" s="121">
        <f>'[3]Classification programmatique'!$G$5*1000</f>
        <v>2066311.5440000002</v>
      </c>
      <c r="M8" s="121">
        <f>'[3]Classification programmatique'!$J$5*1000</f>
        <v>116481.398</v>
      </c>
      <c r="N8" s="125">
        <f t="shared" ref="N8:N68" si="2">K8+L8+M8</f>
        <v>3330858.2740000002</v>
      </c>
      <c r="O8" s="121">
        <v>0</v>
      </c>
      <c r="P8" s="25">
        <v>0</v>
      </c>
      <c r="Q8" s="25">
        <v>0</v>
      </c>
      <c r="R8" s="124">
        <f t="shared" ref="R8:R68" si="3">O8+P8+Q8</f>
        <v>0</v>
      </c>
      <c r="S8" s="126">
        <f t="shared" ref="S8:S68" si="4">N8+R8</f>
        <v>3330858.2740000002</v>
      </c>
      <c r="T8" s="97">
        <f>'[4]Classification programmatique'!$D$5*1000</f>
        <v>1240625.5180000002</v>
      </c>
      <c r="U8" s="25">
        <f>'[4]Classification programmatique'!$G$5*1000</f>
        <v>1926697.2379999999</v>
      </c>
      <c r="V8" s="25">
        <f>'[4]Classification programmatique'!$J$5*1000</f>
        <v>329598.36</v>
      </c>
      <c r="W8" s="124">
        <f>SUM(T8:V8)</f>
        <v>3496921.1159999999</v>
      </c>
      <c r="X8" s="7">
        <v>0</v>
      </c>
      <c r="Y8" s="7">
        <v>0</v>
      </c>
      <c r="Z8" s="7">
        <v>0</v>
      </c>
      <c r="AA8" s="65">
        <f>X8+Y8+Z8</f>
        <v>0</v>
      </c>
      <c r="AB8" s="71">
        <f>W8+AA8</f>
        <v>3496921.1159999999</v>
      </c>
      <c r="AC8" s="7">
        <v>1339732</v>
      </c>
      <c r="AD8" s="7">
        <v>2258327</v>
      </c>
      <c r="AE8" s="7">
        <v>485787</v>
      </c>
      <c r="AF8" s="65">
        <f>SUM(AC8:AE8)</f>
        <v>4083846</v>
      </c>
      <c r="AG8" s="7">
        <v>0</v>
      </c>
      <c r="AH8" s="7">
        <v>0</v>
      </c>
      <c r="AI8" s="7">
        <v>0</v>
      </c>
      <c r="AJ8" s="65">
        <f t="shared" ref="AJ8:AJ15" si="5">AG8+AH8+AI8</f>
        <v>0</v>
      </c>
      <c r="AK8" s="71">
        <f t="shared" ref="AK8:AK42" si="6">AF8+AJ8</f>
        <v>4083846</v>
      </c>
      <c r="AL8" s="25">
        <v>1237728</v>
      </c>
      <c r="AM8" s="25">
        <v>2170767</v>
      </c>
      <c r="AN8" s="25">
        <v>551347</v>
      </c>
      <c r="AO8" s="65">
        <f>SUM(AL8:AN8)</f>
        <v>3959842</v>
      </c>
      <c r="AP8" s="7">
        <v>0</v>
      </c>
      <c r="AQ8" s="7">
        <v>0</v>
      </c>
      <c r="AR8" s="7">
        <v>0</v>
      </c>
      <c r="AS8" s="65">
        <f>AP8+AQ8+AR8</f>
        <v>0</v>
      </c>
      <c r="AT8" s="145">
        <f t="shared" si="1"/>
        <v>3959842</v>
      </c>
      <c r="AU8" s="7">
        <v>1279815</v>
      </c>
      <c r="AV8" s="7">
        <v>2170767</v>
      </c>
      <c r="AW8" s="7">
        <v>551347</v>
      </c>
      <c r="AX8" s="88">
        <f>AU8+AV8+AW8</f>
        <v>4001929</v>
      </c>
      <c r="AY8" s="7">
        <v>0</v>
      </c>
      <c r="AZ8" s="7">
        <v>0</v>
      </c>
      <c r="BA8" s="7">
        <v>0</v>
      </c>
      <c r="BB8" s="88">
        <f t="shared" ref="BB8:BB68" si="7">AY8+AZ8+BA8</f>
        <v>0</v>
      </c>
      <c r="BC8" s="71">
        <f t="shared" ref="BC8:BC68" si="8">AX8+BB8</f>
        <v>4001929</v>
      </c>
      <c r="BD8" s="7">
        <v>1325780</v>
      </c>
      <c r="BE8" s="7">
        <v>2170767</v>
      </c>
      <c r="BF8" s="7">
        <v>551347</v>
      </c>
      <c r="BG8" s="88">
        <f>BD8+BE8+BF8</f>
        <v>4047894</v>
      </c>
      <c r="BH8" s="7">
        <v>0</v>
      </c>
      <c r="BI8" s="7">
        <v>0</v>
      </c>
      <c r="BJ8" s="7">
        <v>0</v>
      </c>
      <c r="BK8" s="88">
        <f t="shared" ref="BK8:BK49" si="9">BH8+BI8+BJ8</f>
        <v>0</v>
      </c>
      <c r="BL8" s="71">
        <f t="shared" ref="BL8:BL71" si="10">BG8+BK8</f>
        <v>4047894</v>
      </c>
    </row>
    <row r="9" spans="1:64" ht="16.5" customHeight="1" thickBot="1" x14ac:dyDescent="0.3">
      <c r="A9" s="79" t="s">
        <v>13</v>
      </c>
      <c r="B9" s="152" t="s">
        <v>232</v>
      </c>
      <c r="C9" s="188">
        <f>'[2]Classification prog-économique'!$D$6*1000</f>
        <v>123446.094</v>
      </c>
      <c r="D9" s="188">
        <f>'[2]Classification prog-économique'!$G$6*1000</f>
        <v>155695.946</v>
      </c>
      <c r="E9" s="188">
        <f>'[2]Classification prog-économique'!$J$6*1000</f>
        <v>202937</v>
      </c>
      <c r="F9" s="202">
        <f>C9+D9+E9</f>
        <v>482079.04</v>
      </c>
      <c r="G9" s="171">
        <f>'[2]Classification prog-économique'!$P$6*1000</f>
        <v>450000</v>
      </c>
      <c r="H9" s="188">
        <f>'[2]Classification prog-économique'!$S$6*1000</f>
        <v>283480.06948905997</v>
      </c>
      <c r="I9" s="169">
        <f t="shared" ref="I9:I71" si="11">G9+H9</f>
        <v>733480.06948905997</v>
      </c>
      <c r="J9" s="200">
        <f>F9+I9</f>
        <v>1215559.10948906</v>
      </c>
      <c r="K9" s="121">
        <f>'[3]Classification programmatique'!$D$6*1000</f>
        <v>671820.34899999993</v>
      </c>
      <c r="L9" s="121">
        <f>'[3]Classification programmatique'!$G$6*1000</f>
        <v>245009.08900000001</v>
      </c>
      <c r="M9" s="121">
        <f>'[3]Classification programmatique'!$J$6*1000</f>
        <v>245470</v>
      </c>
      <c r="N9" s="125">
        <f t="shared" si="2"/>
        <v>1162299.4380000001</v>
      </c>
      <c r="O9" s="121">
        <f>'[3]Classification programmatique'!$P$6*1000</f>
        <v>895454.5</v>
      </c>
      <c r="P9" s="25">
        <v>0</v>
      </c>
      <c r="Q9" s="25">
        <v>0</v>
      </c>
      <c r="R9" s="124">
        <f t="shared" si="3"/>
        <v>895454.5</v>
      </c>
      <c r="S9" s="126">
        <f t="shared" si="4"/>
        <v>2057753.9380000001</v>
      </c>
      <c r="T9" s="25">
        <f>'[4]Classification programmatique'!$D$6*1000</f>
        <v>502430.63400000002</v>
      </c>
      <c r="U9" s="25">
        <f>'[4]Classification programmatique'!$G$6*1000</f>
        <v>430748.13</v>
      </c>
      <c r="V9" s="25">
        <f>'[4]Classification programmatique'!$J$6*1000</f>
        <v>345469.99999999994</v>
      </c>
      <c r="W9" s="124">
        <f>SUM(T9:V9)</f>
        <v>1278648.764</v>
      </c>
      <c r="X9" s="7">
        <f>'[4]Classification programmatique'!$P$6*1000</f>
        <v>2172727</v>
      </c>
      <c r="Y9" s="7">
        <f>'[4]Classification programmatique'!$S$6*1000</f>
        <v>0</v>
      </c>
      <c r="Z9" s="7">
        <v>0</v>
      </c>
      <c r="AA9" s="65">
        <f>X9+Y9+Z9</f>
        <v>2172727</v>
      </c>
      <c r="AB9" s="71">
        <f>W9+AA9</f>
        <v>3451375.764</v>
      </c>
      <c r="AC9" s="7">
        <v>615975</v>
      </c>
      <c r="AD9" s="7">
        <v>556028</v>
      </c>
      <c r="AE9" s="7">
        <v>445470</v>
      </c>
      <c r="AF9" s="65">
        <f>SUM(AC9:AE9)</f>
        <v>1617473</v>
      </c>
      <c r="AG9" s="7">
        <v>2309091</v>
      </c>
      <c r="AH9" s="7">
        <v>0</v>
      </c>
      <c r="AI9" s="7">
        <v>0</v>
      </c>
      <c r="AJ9" s="65">
        <f t="shared" si="5"/>
        <v>2309091</v>
      </c>
      <c r="AK9" s="71">
        <f t="shared" si="6"/>
        <v>3926564</v>
      </c>
      <c r="AL9" s="25">
        <v>572221</v>
      </c>
      <c r="AM9" s="7">
        <f>'[5]TMC Prog-Eco'!$D$7</f>
        <v>578028</v>
      </c>
      <c r="AN9" s="7">
        <v>445470</v>
      </c>
      <c r="AO9" s="65">
        <f>SUM(AL9:AN9)</f>
        <v>1595719</v>
      </c>
      <c r="AP9" s="7">
        <f>'[5]TMC Prog-Eco'!$H$7</f>
        <v>3099520</v>
      </c>
      <c r="AQ9" s="7">
        <v>0</v>
      </c>
      <c r="AR9" s="7">
        <v>0</v>
      </c>
      <c r="AS9" s="65">
        <f>AP9+AQ9+AR9</f>
        <v>3099520</v>
      </c>
      <c r="AT9" s="145">
        <f t="shared" si="1"/>
        <v>4695239</v>
      </c>
      <c r="AU9" s="7">
        <v>592730</v>
      </c>
      <c r="AV9" s="7">
        <v>578028</v>
      </c>
      <c r="AW9" s="7">
        <v>445470</v>
      </c>
      <c r="AX9" s="88">
        <f>AU9+AV9+AW9</f>
        <v>1616228</v>
      </c>
      <c r="AY9" s="7">
        <v>2500000</v>
      </c>
      <c r="AZ9" s="7">
        <v>0</v>
      </c>
      <c r="BA9" s="7">
        <v>0</v>
      </c>
      <c r="BB9" s="88">
        <f t="shared" si="7"/>
        <v>2500000</v>
      </c>
      <c r="BC9" s="71">
        <f t="shared" si="8"/>
        <v>4116228</v>
      </c>
      <c r="BD9" s="7">
        <v>615129</v>
      </c>
      <c r="BE9" s="7">
        <v>578028</v>
      </c>
      <c r="BF9" s="7">
        <v>445470</v>
      </c>
      <c r="BG9" s="88">
        <f>BD9+BE9+BF9</f>
        <v>1638627</v>
      </c>
      <c r="BH9" s="7">
        <v>3209091</v>
      </c>
      <c r="BI9" s="7">
        <v>0</v>
      </c>
      <c r="BJ9" s="7">
        <v>0</v>
      </c>
      <c r="BK9" s="88">
        <f t="shared" si="9"/>
        <v>3209091</v>
      </c>
      <c r="BL9" s="71">
        <f t="shared" si="10"/>
        <v>4847718</v>
      </c>
    </row>
    <row r="10" spans="1:64" ht="16.5" customHeight="1" thickBot="1" x14ac:dyDescent="0.3">
      <c r="A10" s="227" t="s">
        <v>14</v>
      </c>
      <c r="B10" s="228"/>
      <c r="C10" s="201">
        <f t="shared" ref="C10:H10" si="12">C11+C12+C13+C14+C15</f>
        <v>7284190.8110000007</v>
      </c>
      <c r="D10" s="201">
        <f t="shared" si="12"/>
        <v>2465525.4950000001</v>
      </c>
      <c r="E10" s="201">
        <f t="shared" si="12"/>
        <v>10910857.567</v>
      </c>
      <c r="F10" s="202">
        <f t="shared" si="12"/>
        <v>20660573.873</v>
      </c>
      <c r="G10" s="168">
        <f t="shared" si="12"/>
        <v>5276186.216</v>
      </c>
      <c r="H10" s="168">
        <f t="shared" si="12"/>
        <v>0</v>
      </c>
      <c r="I10" s="169">
        <f t="shared" si="11"/>
        <v>5276186.216</v>
      </c>
      <c r="J10" s="200">
        <f>F10+I10</f>
        <v>25936760.089000002</v>
      </c>
      <c r="K10" s="162">
        <f>K11+K12+K13+K14+K15</f>
        <v>8935643.7950000018</v>
      </c>
      <c r="L10" s="122">
        <f>L11+L12+L13+L14+L15</f>
        <v>2542597.3739999994</v>
      </c>
      <c r="M10" s="122">
        <f>M11+M12+M13+M14+M15</f>
        <v>11228790.071</v>
      </c>
      <c r="N10" s="123">
        <f t="shared" si="2"/>
        <v>22707031.240000002</v>
      </c>
      <c r="O10" s="122">
        <f>O11+O12+O13+O14+O15</f>
        <v>4400000</v>
      </c>
      <c r="P10" s="122">
        <f>P11+P12+P13+P14+P15</f>
        <v>0</v>
      </c>
      <c r="Q10" s="122">
        <f>Q11+Q12+Q13+Q14+Q15</f>
        <v>0</v>
      </c>
      <c r="R10" s="123">
        <f t="shared" si="3"/>
        <v>4400000</v>
      </c>
      <c r="S10" s="126">
        <f>S11+S12+S13+S14+S15</f>
        <v>27107031.240000006</v>
      </c>
      <c r="T10" s="5">
        <f t="shared" ref="T10:AB10" si="13">T11+T12+T13+T14+T15</f>
        <v>10341344.030999998</v>
      </c>
      <c r="U10" s="5">
        <f t="shared" si="13"/>
        <v>2461479.2290000003</v>
      </c>
      <c r="V10" s="5">
        <f t="shared" si="13"/>
        <v>10378981</v>
      </c>
      <c r="W10" s="64">
        <f t="shared" si="13"/>
        <v>23181804.259999998</v>
      </c>
      <c r="X10" s="5">
        <f t="shared" si="13"/>
        <v>11655000</v>
      </c>
      <c r="Y10" s="5">
        <f t="shared" si="13"/>
        <v>0</v>
      </c>
      <c r="Z10" s="5">
        <f t="shared" si="13"/>
        <v>0</v>
      </c>
      <c r="AA10" s="64">
        <f t="shared" si="13"/>
        <v>11655000</v>
      </c>
      <c r="AB10" s="71">
        <f t="shared" si="13"/>
        <v>34836804.259999998</v>
      </c>
      <c r="AC10" s="5">
        <f t="shared" ref="AC10:AS10" si="14">AC11+AC12+AC13+AC14+AC15</f>
        <v>11159802</v>
      </c>
      <c r="AD10" s="5">
        <f t="shared" si="14"/>
        <v>4262960</v>
      </c>
      <c r="AE10" s="5">
        <f t="shared" si="14"/>
        <v>11712705</v>
      </c>
      <c r="AF10" s="64">
        <f t="shared" si="14"/>
        <v>27135467</v>
      </c>
      <c r="AG10" s="5">
        <f t="shared" si="14"/>
        <v>10520000</v>
      </c>
      <c r="AH10" s="5">
        <f t="shared" si="14"/>
        <v>0</v>
      </c>
      <c r="AI10" s="5">
        <f t="shared" si="14"/>
        <v>0</v>
      </c>
      <c r="AJ10" s="64">
        <f t="shared" si="14"/>
        <v>10520000</v>
      </c>
      <c r="AK10" s="71">
        <f t="shared" si="14"/>
        <v>37655467</v>
      </c>
      <c r="AL10" s="122">
        <f t="shared" si="14"/>
        <v>13310932.709000001</v>
      </c>
      <c r="AM10" s="5">
        <f t="shared" si="14"/>
        <v>4676303</v>
      </c>
      <c r="AN10" s="5">
        <f t="shared" si="14"/>
        <v>12419362</v>
      </c>
      <c r="AO10" s="123">
        <f>AL10+AM10+AN10</f>
        <v>30406597.708999999</v>
      </c>
      <c r="AP10" s="122">
        <f t="shared" si="14"/>
        <v>12827098.222999999</v>
      </c>
      <c r="AQ10" s="5">
        <f t="shared" si="14"/>
        <v>0</v>
      </c>
      <c r="AR10" s="5">
        <f t="shared" si="14"/>
        <v>0</v>
      </c>
      <c r="AS10" s="123">
        <f t="shared" si="14"/>
        <v>12827098.222999999</v>
      </c>
      <c r="AT10" s="126">
        <f t="shared" si="1"/>
        <v>43233695.931999996</v>
      </c>
      <c r="AU10" s="146">
        <f>AU11+AU12+AU13+AU14+AU15</f>
        <v>13893018</v>
      </c>
      <c r="AV10" s="146">
        <f>AV11+AV12+AV13+AV14+AV15</f>
        <v>4676303</v>
      </c>
      <c r="AW10" s="146">
        <f>AW11+AW12+AW13+AW14+AW15</f>
        <v>12419362</v>
      </c>
      <c r="AX10" s="64">
        <f>AU10+AV10+AW10</f>
        <v>30988683</v>
      </c>
      <c r="AY10" s="5">
        <f>AY11+AY12+AY13+AY14+AY15</f>
        <v>12240647</v>
      </c>
      <c r="AZ10" s="5">
        <f>AZ11+AZ12+AZ13+AZ14+AZ15</f>
        <v>0</v>
      </c>
      <c r="BA10" s="5">
        <f>BA11+BA12+BA13+BA14+BA15</f>
        <v>0</v>
      </c>
      <c r="BB10" s="64">
        <f t="shared" si="7"/>
        <v>12240647</v>
      </c>
      <c r="BC10" s="71">
        <f t="shared" si="8"/>
        <v>43229330</v>
      </c>
      <c r="BD10" s="5">
        <f>BD11+BD12+BD13+BD14+BD15</f>
        <v>14507870</v>
      </c>
      <c r="BE10" s="5">
        <f>BE11+BE12+BE13+BE14+BE15</f>
        <v>4676302</v>
      </c>
      <c r="BF10" s="5">
        <f>BF11+BF12+BF13+BF14+BF15</f>
        <v>12419362</v>
      </c>
      <c r="BG10" s="64">
        <f>BD10+BE10+BF10</f>
        <v>31603534</v>
      </c>
      <c r="BH10" s="5">
        <f>BH11+BH12+BH13+BH14+BH15</f>
        <v>14600000</v>
      </c>
      <c r="BI10" s="5">
        <f>BI11+BI12+BI13+BI14+BI15</f>
        <v>0</v>
      </c>
      <c r="BJ10" s="5">
        <f>BJ11+BJ12+BJ13+BJ14+BJ15</f>
        <v>0</v>
      </c>
      <c r="BK10" s="64">
        <f t="shared" si="9"/>
        <v>14600000</v>
      </c>
      <c r="BL10" s="71">
        <f t="shared" si="10"/>
        <v>46203534</v>
      </c>
    </row>
    <row r="11" spans="1:64" ht="16.5" customHeight="1" thickBot="1" x14ac:dyDescent="0.3">
      <c r="A11" s="79" t="s">
        <v>16</v>
      </c>
      <c r="B11" s="153" t="s">
        <v>15</v>
      </c>
      <c r="C11" s="188">
        <f>'[2]Classification prog-économique'!$D$8*1000</f>
        <v>2999419.3390000002</v>
      </c>
      <c r="D11" s="188">
        <f>'[2]Classification prog-économique'!$G$8*1000</f>
        <v>2184306.7710000002</v>
      </c>
      <c r="E11" s="188">
        <f>'[2]Classification prog-économique'!$J$8*1000</f>
        <v>75000</v>
      </c>
      <c r="F11" s="202">
        <f>C11+D11+E11</f>
        <v>5258726.1100000003</v>
      </c>
      <c r="G11" s="186">
        <f>'[2]Classification prog-économique'!$P$8*1000</f>
        <v>308619.21600000001</v>
      </c>
      <c r="H11" s="187"/>
      <c r="I11" s="169">
        <f t="shared" si="11"/>
        <v>308619.21600000001</v>
      </c>
      <c r="J11" s="200">
        <f>F11+I11</f>
        <v>5567345.3260000004</v>
      </c>
      <c r="K11" s="121">
        <f>'[3]Classification programmatique'!$D$8*1000</f>
        <v>1493544.5560000001</v>
      </c>
      <c r="L11" s="121">
        <f>'[3]Classification programmatique'!$G$8*1000</f>
        <v>2271248.5739999996</v>
      </c>
      <c r="M11" s="121">
        <f>'[3]Classification programmatique'!$J$8*1000</f>
        <v>139400</v>
      </c>
      <c r="N11" s="125">
        <f t="shared" si="2"/>
        <v>3904193.13</v>
      </c>
      <c r="O11" s="25">
        <v>0</v>
      </c>
      <c r="P11" s="25">
        <v>0</v>
      </c>
      <c r="Q11" s="25">
        <v>0</v>
      </c>
      <c r="R11" s="124">
        <f t="shared" si="3"/>
        <v>0</v>
      </c>
      <c r="S11" s="126">
        <f t="shared" si="4"/>
        <v>3904193.13</v>
      </c>
      <c r="T11" s="25">
        <f>'[4]Classification programmatique'!$D$8*1000</f>
        <v>2060274.9029999999</v>
      </c>
      <c r="U11" s="25">
        <f>'[4]Classification programmatique'!$G$8*1000</f>
        <v>2188135.253</v>
      </c>
      <c r="V11" s="7">
        <v>0</v>
      </c>
      <c r="W11" s="65">
        <f>SUM(T11:V11)</f>
        <v>4248410.1559999995</v>
      </c>
      <c r="X11" s="7">
        <v>0</v>
      </c>
      <c r="Y11" s="7">
        <v>0</v>
      </c>
      <c r="Z11" s="7">
        <v>0</v>
      </c>
      <c r="AA11" s="65">
        <f t="shared" ref="AA11:AA16" si="15">X11+Y11+Z11</f>
        <v>0</v>
      </c>
      <c r="AB11" s="71">
        <f t="shared" ref="AB11:AB19" si="16">W11+AA11</f>
        <v>4248410.1559999995</v>
      </c>
      <c r="AC11" s="7">
        <v>1436019</v>
      </c>
      <c r="AD11" s="7">
        <v>3188930</v>
      </c>
      <c r="AE11" s="7">
        <v>0</v>
      </c>
      <c r="AF11" s="65">
        <f>SUM(AC11:AE11)</f>
        <v>4624949</v>
      </c>
      <c r="AG11" s="7">
        <v>0</v>
      </c>
      <c r="AH11" s="7">
        <v>0</v>
      </c>
      <c r="AI11" s="7">
        <v>0</v>
      </c>
      <c r="AJ11" s="65">
        <f t="shared" si="5"/>
        <v>0</v>
      </c>
      <c r="AK11" s="71">
        <f t="shared" si="6"/>
        <v>4624949</v>
      </c>
      <c r="AL11" s="25">
        <f>'[5]TMC Prog-Eco'!$C$9</f>
        <v>1633841.693</v>
      </c>
      <c r="AM11" s="7">
        <f>'[5]TMC Prog-Eco'!$D$9</f>
        <v>3921322.1349999998</v>
      </c>
      <c r="AN11" s="7">
        <v>0</v>
      </c>
      <c r="AO11" s="124">
        <f>AL11+AM11+AN11</f>
        <v>5555163.8279999997</v>
      </c>
      <c r="AP11" s="7">
        <v>0</v>
      </c>
      <c r="AQ11" s="7">
        <v>0</v>
      </c>
      <c r="AR11" s="7">
        <v>0</v>
      </c>
      <c r="AS11" s="65">
        <f>AP11+AQ11+AR11</f>
        <v>0</v>
      </c>
      <c r="AT11" s="145">
        <f t="shared" si="1"/>
        <v>5555163.8279999997</v>
      </c>
      <c r="AU11" s="7">
        <v>1722152</v>
      </c>
      <c r="AV11" s="7">
        <v>3921322</v>
      </c>
      <c r="AW11" s="7">
        <v>0</v>
      </c>
      <c r="AX11" s="88">
        <f t="shared" ref="AX11:AX71" si="17">AU11+AV11+AW11</f>
        <v>5643474</v>
      </c>
      <c r="AY11" s="7">
        <v>0</v>
      </c>
      <c r="AZ11" s="7">
        <v>0</v>
      </c>
      <c r="BA11" s="7">
        <v>0</v>
      </c>
      <c r="BB11" s="88">
        <f t="shared" si="7"/>
        <v>0</v>
      </c>
      <c r="BC11" s="87">
        <f t="shared" si="8"/>
        <v>5643474</v>
      </c>
      <c r="BD11" s="7">
        <v>1815434</v>
      </c>
      <c r="BE11" s="7">
        <v>3921321</v>
      </c>
      <c r="BF11" s="7">
        <v>0</v>
      </c>
      <c r="BG11" s="88">
        <f t="shared" ref="BG11:BG71" si="18">BD11+BE11+BF11</f>
        <v>5736755</v>
      </c>
      <c r="BH11" s="7">
        <v>0</v>
      </c>
      <c r="BI11" s="7">
        <v>0</v>
      </c>
      <c r="BJ11" s="7">
        <v>0</v>
      </c>
      <c r="BK11" s="88">
        <f t="shared" si="9"/>
        <v>0</v>
      </c>
      <c r="BL11" s="87">
        <f t="shared" si="10"/>
        <v>5736755</v>
      </c>
    </row>
    <row r="12" spans="1:64" ht="16.5" customHeight="1" thickBot="1" x14ac:dyDescent="0.3">
      <c r="A12" s="79" t="s">
        <v>18</v>
      </c>
      <c r="B12" s="153" t="s">
        <v>17</v>
      </c>
      <c r="C12" s="188">
        <f>'[2]Classification prog-économique'!$D$9*1000</f>
        <v>416252.46600000001</v>
      </c>
      <c r="D12" s="188">
        <f>'[2]Classification prog-économique'!$G$9*1000</f>
        <v>165575.98300000001</v>
      </c>
      <c r="E12" s="188">
        <f>'[2]Classification prog-économique'!$J$9*1000</f>
        <v>85848.33</v>
      </c>
      <c r="F12" s="202">
        <f>C12+D12+E12</f>
        <v>667676.77899999998</v>
      </c>
      <c r="G12" s="187">
        <f>'[2]Classification prog-économique'!$P$9</f>
        <v>0</v>
      </c>
      <c r="H12" s="187"/>
      <c r="I12" s="169">
        <f t="shared" si="11"/>
        <v>0</v>
      </c>
      <c r="J12" s="200">
        <f t="shared" ref="J12:J15" si="19">F12+I12</f>
        <v>667676.77899999998</v>
      </c>
      <c r="K12" s="121">
        <f>'[3]Classification programmatique'!$D$9*1000</f>
        <v>635275.58100000001</v>
      </c>
      <c r="L12" s="121">
        <f>'[3]Classification programmatique'!$G$9*1000</f>
        <v>165358.79999999999</v>
      </c>
      <c r="M12" s="121">
        <v>0</v>
      </c>
      <c r="N12" s="125">
        <f t="shared" si="2"/>
        <v>800634.38100000005</v>
      </c>
      <c r="O12" s="25">
        <v>0</v>
      </c>
      <c r="P12" s="25">
        <v>0</v>
      </c>
      <c r="Q12" s="25">
        <v>0</v>
      </c>
      <c r="R12" s="124">
        <f t="shared" si="3"/>
        <v>0</v>
      </c>
      <c r="S12" s="126">
        <f t="shared" si="4"/>
        <v>800634.38100000005</v>
      </c>
      <c r="T12" s="25">
        <f>'[4]Classification programmatique'!$D$9*1000</f>
        <v>526821.1179999999</v>
      </c>
      <c r="U12" s="25">
        <f>'[4]Classification programmatique'!$G$9*1000</f>
        <v>173663.91899999999</v>
      </c>
      <c r="V12" s="7">
        <v>0</v>
      </c>
      <c r="W12" s="65">
        <f>SUM(T12:V12)</f>
        <v>700485.03699999989</v>
      </c>
      <c r="X12" s="7">
        <v>0</v>
      </c>
      <c r="Y12" s="7">
        <v>0</v>
      </c>
      <c r="Z12" s="7">
        <v>0</v>
      </c>
      <c r="AA12" s="65">
        <f t="shared" si="15"/>
        <v>0</v>
      </c>
      <c r="AB12" s="71">
        <f t="shared" si="16"/>
        <v>700485.03699999989</v>
      </c>
      <c r="AC12" s="7">
        <v>985306</v>
      </c>
      <c r="AD12" s="7">
        <v>225525</v>
      </c>
      <c r="AE12" s="7">
        <v>0</v>
      </c>
      <c r="AF12" s="65">
        <f>SUM(AC12:AE12)</f>
        <v>1210831</v>
      </c>
      <c r="AG12" s="7">
        <v>0</v>
      </c>
      <c r="AH12" s="7">
        <v>0</v>
      </c>
      <c r="AI12" s="7">
        <v>0</v>
      </c>
      <c r="AJ12" s="65">
        <f t="shared" si="5"/>
        <v>0</v>
      </c>
      <c r="AK12" s="71">
        <f t="shared" si="6"/>
        <v>1210831</v>
      </c>
      <c r="AL12" s="25">
        <f>'[5]TMC Prog-Eco'!$C$10</f>
        <v>1263724.2580000001</v>
      </c>
      <c r="AM12" s="7">
        <f>'[5]TMC Prog-Eco'!$D$10</f>
        <v>225525</v>
      </c>
      <c r="AN12" s="7">
        <v>0</v>
      </c>
      <c r="AO12" s="124">
        <f>SUM(AL12:AN12)</f>
        <v>1489249.2580000001</v>
      </c>
      <c r="AP12" s="7">
        <v>0</v>
      </c>
      <c r="AQ12" s="7">
        <v>0</v>
      </c>
      <c r="AR12" s="7">
        <v>0</v>
      </c>
      <c r="AS12" s="65">
        <f t="shared" ref="AS12:AS16" si="20">AP12+AQ12+AR12</f>
        <v>0</v>
      </c>
      <c r="AT12" s="145">
        <f t="shared" si="1"/>
        <v>1489249.2580000001</v>
      </c>
      <c r="AU12" s="7">
        <v>1328528</v>
      </c>
      <c r="AV12" s="7">
        <v>225525</v>
      </c>
      <c r="AW12" s="7">
        <v>0</v>
      </c>
      <c r="AX12" s="88">
        <f t="shared" si="17"/>
        <v>1554053</v>
      </c>
      <c r="AY12" s="7">
        <v>0</v>
      </c>
      <c r="AZ12" s="7">
        <v>0</v>
      </c>
      <c r="BA12" s="7">
        <v>0</v>
      </c>
      <c r="BB12" s="88">
        <f t="shared" si="7"/>
        <v>0</v>
      </c>
      <c r="BC12" s="87">
        <f t="shared" si="8"/>
        <v>1554053</v>
      </c>
      <c r="BD12" s="7">
        <v>1396980</v>
      </c>
      <c r="BE12" s="7">
        <v>225525</v>
      </c>
      <c r="BF12" s="7">
        <v>0</v>
      </c>
      <c r="BG12" s="88">
        <f t="shared" si="18"/>
        <v>1622505</v>
      </c>
      <c r="BH12" s="7">
        <v>0</v>
      </c>
      <c r="BI12" s="7">
        <v>0</v>
      </c>
      <c r="BJ12" s="7">
        <v>0</v>
      </c>
      <c r="BK12" s="88">
        <f t="shared" si="9"/>
        <v>0</v>
      </c>
      <c r="BL12" s="87">
        <f t="shared" si="10"/>
        <v>1622505</v>
      </c>
    </row>
    <row r="13" spans="1:64" ht="16.5" customHeight="1" thickBot="1" x14ac:dyDescent="0.3">
      <c r="A13" s="79" t="s">
        <v>20</v>
      </c>
      <c r="B13" s="153" t="s">
        <v>19</v>
      </c>
      <c r="C13" s="188">
        <f>'[2]Classification prog-économique'!$D$10*1000</f>
        <v>3754471.8020000001</v>
      </c>
      <c r="D13" s="188">
        <f>'[2]Classification prog-économique'!$G$10*1000</f>
        <v>77725.826000000001</v>
      </c>
      <c r="E13" s="188">
        <f>'[2]Classification prog-économique'!$J$10*1000</f>
        <v>2236295.5299999998</v>
      </c>
      <c r="F13" s="202">
        <f t="shared" ref="F13:F76" si="21">C13+D13+E13</f>
        <v>6068493.1579999998</v>
      </c>
      <c r="G13" s="187">
        <f>'[2]Classification prog-économique'!$P$10*1000</f>
        <v>4128615</v>
      </c>
      <c r="H13" s="187">
        <f>'[2]Classification prog-économique'!$S$10*1000</f>
        <v>0</v>
      </c>
      <c r="I13" s="169">
        <f t="shared" si="11"/>
        <v>4128615</v>
      </c>
      <c r="J13" s="200">
        <f t="shared" si="19"/>
        <v>10197108.158</v>
      </c>
      <c r="K13" s="121">
        <f>'[3]Classification programmatique'!$D$10*1000</f>
        <v>6463230.2550000008</v>
      </c>
      <c r="L13" s="121">
        <f>'[3]Classification programmatique'!$G$10*1000</f>
        <v>73490.000000000015</v>
      </c>
      <c r="M13" s="121">
        <f>'[3]Classification programmatique'!$J$10*1000</f>
        <v>2251333</v>
      </c>
      <c r="N13" s="125">
        <f t="shared" si="2"/>
        <v>8788053.2550000008</v>
      </c>
      <c r="O13" s="121">
        <f>'[3]Classification programmatique'!$P$10*1000</f>
        <v>3400000</v>
      </c>
      <c r="P13" s="25">
        <v>0</v>
      </c>
      <c r="Q13" s="25">
        <v>0</v>
      </c>
      <c r="R13" s="124">
        <f t="shared" si="3"/>
        <v>3400000</v>
      </c>
      <c r="S13" s="126">
        <f t="shared" si="4"/>
        <v>12188053.255000001</v>
      </c>
      <c r="T13" s="25">
        <f>'[4]Classification programmatique'!$D$10*1000</f>
        <v>7451939.3659999995</v>
      </c>
      <c r="U13" s="25">
        <f>'[4]Classification programmatique'!$G$10*1000</f>
        <v>55731.88</v>
      </c>
      <c r="V13" s="7">
        <f>'[4]Classification programmatique'!$J$10*1000</f>
        <v>3167841</v>
      </c>
      <c r="W13" s="65">
        <f>SUM(T13:V13)</f>
        <v>10675512.245999999</v>
      </c>
      <c r="X13" s="7">
        <f>'[4]Classification programmatique'!$P$10*1000</f>
        <v>10655000</v>
      </c>
      <c r="Y13" s="7">
        <v>0</v>
      </c>
      <c r="Z13" s="7">
        <v>0</v>
      </c>
      <c r="AA13" s="65">
        <f t="shared" si="15"/>
        <v>10655000</v>
      </c>
      <c r="AB13" s="71">
        <f t="shared" si="16"/>
        <v>21330512.245999999</v>
      </c>
      <c r="AC13" s="7">
        <v>8512436</v>
      </c>
      <c r="AD13" s="7">
        <v>718505</v>
      </c>
      <c r="AE13" s="7">
        <v>4471565</v>
      </c>
      <c r="AF13" s="65">
        <f>SUM(AC13:AE13)</f>
        <v>13702506</v>
      </c>
      <c r="AG13" s="7">
        <v>9520000</v>
      </c>
      <c r="AH13" s="7">
        <v>0</v>
      </c>
      <c r="AI13" s="7">
        <v>0</v>
      </c>
      <c r="AJ13" s="65">
        <f t="shared" si="5"/>
        <v>9520000</v>
      </c>
      <c r="AK13" s="71">
        <f t="shared" si="6"/>
        <v>23222506</v>
      </c>
      <c r="AL13" s="25">
        <f>'[5]TMC Prog-Eco'!$C$11</f>
        <v>10211914.838</v>
      </c>
      <c r="AM13" s="7">
        <f>'[5]TMC Prog-Eco'!$D$11</f>
        <v>399455.86499999999</v>
      </c>
      <c r="AN13" s="7">
        <f>'[5]TMC Prog-Eco'!$E$11</f>
        <v>5178222</v>
      </c>
      <c r="AO13" s="124">
        <f>SUM(AL13:AN13)</f>
        <v>15789592.703</v>
      </c>
      <c r="AP13" s="25">
        <f>'[5]TMC Prog-Eco'!$H$11</f>
        <v>11827098.222999999</v>
      </c>
      <c r="AQ13" s="7">
        <v>0</v>
      </c>
      <c r="AR13" s="7">
        <v>0</v>
      </c>
      <c r="AS13" s="124">
        <f t="shared" si="20"/>
        <v>11827098.222999999</v>
      </c>
      <c r="AT13" s="145">
        <f t="shared" si="1"/>
        <v>27616690.925999999</v>
      </c>
      <c r="AU13" s="7">
        <v>10630989</v>
      </c>
      <c r="AV13" s="7">
        <v>399456</v>
      </c>
      <c r="AW13" s="7">
        <v>5178222</v>
      </c>
      <c r="AX13" s="88">
        <f t="shared" si="17"/>
        <v>16208667</v>
      </c>
      <c r="AY13" s="7">
        <v>11240647</v>
      </c>
      <c r="AZ13" s="7">
        <v>0</v>
      </c>
      <c r="BA13" s="7">
        <v>0</v>
      </c>
      <c r="BB13" s="88">
        <f t="shared" si="7"/>
        <v>11240647</v>
      </c>
      <c r="BC13" s="87">
        <f t="shared" si="8"/>
        <v>27449314</v>
      </c>
      <c r="BD13" s="7">
        <v>11073653</v>
      </c>
      <c r="BE13" s="7">
        <v>399456</v>
      </c>
      <c r="BF13" s="7">
        <v>5178222</v>
      </c>
      <c r="BG13" s="88">
        <f t="shared" si="18"/>
        <v>16651331</v>
      </c>
      <c r="BH13" s="7">
        <v>14600000</v>
      </c>
      <c r="BI13" s="7">
        <v>0</v>
      </c>
      <c r="BJ13" s="7">
        <v>0</v>
      </c>
      <c r="BK13" s="88">
        <f t="shared" si="9"/>
        <v>14600000</v>
      </c>
      <c r="BL13" s="87">
        <f t="shared" si="10"/>
        <v>31251331</v>
      </c>
    </row>
    <row r="14" spans="1:64" ht="16.5" customHeight="1" thickBot="1" x14ac:dyDescent="0.3">
      <c r="A14" s="79" t="s">
        <v>135</v>
      </c>
      <c r="B14" s="153" t="s">
        <v>21</v>
      </c>
      <c r="C14" s="189">
        <f>'[2]Classification prog-économique'!$D$12*1000</f>
        <v>47427.050999999999</v>
      </c>
      <c r="D14" s="189">
        <f>'[2]Classification prog-économique'!$G$12*1000</f>
        <v>0</v>
      </c>
      <c r="E14" s="188">
        <f>'[2]Classification prog-économique'!$J$12*1000</f>
        <v>8352573.7069999995</v>
      </c>
      <c r="F14" s="202">
        <f t="shared" si="21"/>
        <v>8400000.7579999994</v>
      </c>
      <c r="G14" s="187">
        <f>'[2]Classification prog-économique'!$P$12*1000</f>
        <v>753952</v>
      </c>
      <c r="H14" s="187"/>
      <c r="I14" s="169">
        <f t="shared" si="11"/>
        <v>753952</v>
      </c>
      <c r="J14" s="200">
        <f t="shared" si="19"/>
        <v>9153952.7579999994</v>
      </c>
      <c r="K14" s="163">
        <v>0</v>
      </c>
      <c r="L14" s="121">
        <v>0</v>
      </c>
      <c r="M14" s="121">
        <f>'[3]Classification programmatique'!$J$12*1000</f>
        <v>8626917.0710000005</v>
      </c>
      <c r="N14" s="125">
        <f>K14+L14+M14</f>
        <v>8626917.0710000005</v>
      </c>
      <c r="O14" s="121">
        <f>'[3]Classification programmatique'!$P$12*1000</f>
        <v>1000000</v>
      </c>
      <c r="P14" s="25">
        <v>0</v>
      </c>
      <c r="Q14" s="25">
        <v>0</v>
      </c>
      <c r="R14" s="125">
        <f t="shared" si="3"/>
        <v>1000000</v>
      </c>
      <c r="S14" s="126">
        <f t="shared" si="4"/>
        <v>9626917.0710000005</v>
      </c>
      <c r="T14" s="7">
        <v>0</v>
      </c>
      <c r="U14" s="7">
        <v>0</v>
      </c>
      <c r="V14" s="7">
        <f>'[4]Classification programmatique'!$J$12*1000</f>
        <v>7000000</v>
      </c>
      <c r="W14" s="65">
        <f>SUM(T14:V14)</f>
        <v>7000000</v>
      </c>
      <c r="X14" s="7">
        <f>'[4]Classification programmatique'!$P$12*1000</f>
        <v>1000000</v>
      </c>
      <c r="Y14" s="7">
        <v>0</v>
      </c>
      <c r="Z14" s="7">
        <v>0</v>
      </c>
      <c r="AA14" s="65">
        <f t="shared" si="15"/>
        <v>1000000</v>
      </c>
      <c r="AB14" s="71">
        <f t="shared" si="16"/>
        <v>8000000</v>
      </c>
      <c r="AC14" s="7">
        <v>0</v>
      </c>
      <c r="AD14" s="7">
        <v>0</v>
      </c>
      <c r="AE14" s="7">
        <v>7000000</v>
      </c>
      <c r="AF14" s="65">
        <f>SUM(AC14:AE14)</f>
        <v>7000000</v>
      </c>
      <c r="AG14" s="7">
        <v>1000000</v>
      </c>
      <c r="AH14" s="7">
        <v>0</v>
      </c>
      <c r="AI14" s="7">
        <v>0</v>
      </c>
      <c r="AJ14" s="65">
        <f t="shared" si="5"/>
        <v>1000000</v>
      </c>
      <c r="AK14" s="71">
        <f t="shared" si="6"/>
        <v>8000000</v>
      </c>
      <c r="AL14" s="7">
        <f>'[5]TMC Prog-Eco'!$C$13</f>
        <v>0</v>
      </c>
      <c r="AM14" s="7">
        <v>0</v>
      </c>
      <c r="AN14" s="7">
        <f>'[5]TMC Prog-Eco'!$E$13</f>
        <v>7000000</v>
      </c>
      <c r="AO14" s="124">
        <f>SUM(AL14:AN14)</f>
        <v>7000000</v>
      </c>
      <c r="AP14" s="7">
        <f>'[5]TMC Prog-Eco'!$H$13</f>
        <v>1000000</v>
      </c>
      <c r="AQ14" s="7">
        <v>0</v>
      </c>
      <c r="AR14" s="7">
        <v>0</v>
      </c>
      <c r="AS14" s="65">
        <f t="shared" si="20"/>
        <v>1000000</v>
      </c>
      <c r="AT14" s="87">
        <f t="shared" si="1"/>
        <v>8000000</v>
      </c>
      <c r="AU14" s="7">
        <v>0</v>
      </c>
      <c r="AV14" s="7">
        <v>0</v>
      </c>
      <c r="AW14" s="7">
        <v>7000000</v>
      </c>
      <c r="AX14" s="88">
        <f t="shared" si="17"/>
        <v>7000000</v>
      </c>
      <c r="AY14" s="7">
        <v>1000000</v>
      </c>
      <c r="AZ14" s="7">
        <v>0</v>
      </c>
      <c r="BA14" s="7">
        <v>0</v>
      </c>
      <c r="BB14" s="88">
        <f t="shared" si="7"/>
        <v>1000000</v>
      </c>
      <c r="BC14" s="87">
        <f t="shared" si="8"/>
        <v>8000000</v>
      </c>
      <c r="BD14" s="7">
        <v>0</v>
      </c>
      <c r="BE14" s="7">
        <v>0</v>
      </c>
      <c r="BF14" s="7">
        <v>7000000</v>
      </c>
      <c r="BG14" s="88">
        <f t="shared" si="18"/>
        <v>7000000</v>
      </c>
      <c r="BH14" s="7">
        <v>0</v>
      </c>
      <c r="BI14" s="7">
        <v>0</v>
      </c>
      <c r="BJ14" s="7">
        <v>0</v>
      </c>
      <c r="BK14" s="88">
        <f t="shared" si="9"/>
        <v>0</v>
      </c>
      <c r="BL14" s="87">
        <f t="shared" si="10"/>
        <v>7000000</v>
      </c>
    </row>
    <row r="15" spans="1:64" ht="17.25" thickBot="1" x14ac:dyDescent="0.3">
      <c r="A15" s="80" t="s">
        <v>22</v>
      </c>
      <c r="B15" s="153" t="s">
        <v>252</v>
      </c>
      <c r="C15" s="189">
        <f>'[2]Classification prog-économique'!$D$11*1000</f>
        <v>66620.153000000006</v>
      </c>
      <c r="D15" s="189">
        <f>'[2]Classification prog-économique'!$G$11*1000</f>
        <v>37916.915000000001</v>
      </c>
      <c r="E15" s="189">
        <f>'[2]Classification prog-économique'!$J$11*1000</f>
        <v>161140</v>
      </c>
      <c r="F15" s="202">
        <f t="shared" si="21"/>
        <v>265677.06799999997</v>
      </c>
      <c r="G15" s="187">
        <f>'[2]Classification prog-économique'!$P$11*1000</f>
        <v>85000</v>
      </c>
      <c r="H15" s="187"/>
      <c r="I15" s="169">
        <f t="shared" si="11"/>
        <v>85000</v>
      </c>
      <c r="J15" s="200">
        <f t="shared" si="19"/>
        <v>350677.06799999997</v>
      </c>
      <c r="K15" s="121">
        <f>'[3]Classification programmatique'!$D$11*1000</f>
        <v>343593.40300000005</v>
      </c>
      <c r="L15" s="121">
        <f>'[3]Classification programmatique'!$G$11*1000</f>
        <v>32500</v>
      </c>
      <c r="M15" s="121">
        <f>'[3]Classification programmatique'!$J$11*1000</f>
        <v>211140</v>
      </c>
      <c r="N15" s="125">
        <f>K15+L15+M15</f>
        <v>587233.40300000005</v>
      </c>
      <c r="O15" s="25">
        <v>0</v>
      </c>
      <c r="P15" s="25">
        <v>0</v>
      </c>
      <c r="Q15" s="25">
        <v>0</v>
      </c>
      <c r="R15" s="124">
        <f t="shared" si="3"/>
        <v>0</v>
      </c>
      <c r="S15" s="126">
        <f t="shared" si="4"/>
        <v>587233.40300000005</v>
      </c>
      <c r="T15" s="25">
        <f>'[4]Classification programmatique'!$D$11*1000</f>
        <v>302308.64399999997</v>
      </c>
      <c r="U15" s="25">
        <f>'[4]Classification programmatique'!$G$11*1000</f>
        <v>43948.177000000003</v>
      </c>
      <c r="V15" s="7">
        <f>'[4]Classification programmatique'!$J$11*1000</f>
        <v>211140</v>
      </c>
      <c r="W15" s="65">
        <f>SUM(T15:V15)</f>
        <v>557396.821</v>
      </c>
      <c r="X15" s="7">
        <v>0</v>
      </c>
      <c r="Y15" s="7">
        <v>0</v>
      </c>
      <c r="Z15" s="7">
        <v>0</v>
      </c>
      <c r="AA15" s="65">
        <f t="shared" si="15"/>
        <v>0</v>
      </c>
      <c r="AB15" s="71">
        <f t="shared" si="16"/>
        <v>557396.821</v>
      </c>
      <c r="AC15" s="7">
        <v>226041</v>
      </c>
      <c r="AD15" s="7">
        <v>130000</v>
      </c>
      <c r="AE15" s="7">
        <v>241140</v>
      </c>
      <c r="AF15" s="65">
        <f>SUM(AC15:AE15)</f>
        <v>597181</v>
      </c>
      <c r="AG15" s="7">
        <v>0</v>
      </c>
      <c r="AH15" s="7">
        <v>0</v>
      </c>
      <c r="AI15" s="7">
        <v>0</v>
      </c>
      <c r="AJ15" s="65">
        <f t="shared" si="5"/>
        <v>0</v>
      </c>
      <c r="AK15" s="71">
        <f t="shared" si="6"/>
        <v>597181</v>
      </c>
      <c r="AL15" s="25">
        <f>'[5]TMC Prog-Eco'!$C$12</f>
        <v>201451.91999999998</v>
      </c>
      <c r="AM15" s="7">
        <f>'[5]TMC Prog-Eco'!$D$12</f>
        <v>130000</v>
      </c>
      <c r="AN15" s="7">
        <f>'[5]TMC Prog-Eco'!$E$12</f>
        <v>241140</v>
      </c>
      <c r="AO15" s="124">
        <f>SUM(AL15:AN15)</f>
        <v>572591.91999999993</v>
      </c>
      <c r="AP15" s="7">
        <v>0</v>
      </c>
      <c r="AQ15" s="7">
        <v>0</v>
      </c>
      <c r="AR15" s="7">
        <v>0</v>
      </c>
      <c r="AS15" s="65">
        <f t="shared" si="20"/>
        <v>0</v>
      </c>
      <c r="AT15" s="145">
        <f t="shared" si="1"/>
        <v>572591.91999999993</v>
      </c>
      <c r="AU15" s="7">
        <v>211349</v>
      </c>
      <c r="AV15" s="7">
        <v>130000</v>
      </c>
      <c r="AW15" s="7">
        <v>241140</v>
      </c>
      <c r="AX15" s="88">
        <f t="shared" si="17"/>
        <v>582489</v>
      </c>
      <c r="AY15" s="7">
        <v>0</v>
      </c>
      <c r="AZ15" s="7">
        <v>0</v>
      </c>
      <c r="BA15" s="7">
        <v>0</v>
      </c>
      <c r="BB15" s="88">
        <f t="shared" si="7"/>
        <v>0</v>
      </c>
      <c r="BC15" s="87">
        <f t="shared" si="8"/>
        <v>582489</v>
      </c>
      <c r="BD15" s="7">
        <v>221803</v>
      </c>
      <c r="BE15" s="7">
        <v>130000</v>
      </c>
      <c r="BF15" s="7">
        <v>241140</v>
      </c>
      <c r="BG15" s="88">
        <f t="shared" si="18"/>
        <v>592943</v>
      </c>
      <c r="BH15" s="7">
        <v>0</v>
      </c>
      <c r="BI15" s="7">
        <v>0</v>
      </c>
      <c r="BJ15" s="7">
        <v>0</v>
      </c>
      <c r="BK15" s="88">
        <f t="shared" si="9"/>
        <v>0</v>
      </c>
      <c r="BL15" s="87">
        <f t="shared" si="10"/>
        <v>592943</v>
      </c>
    </row>
    <row r="16" spans="1:64" ht="17.25" thickBot="1" x14ac:dyDescent="0.3">
      <c r="A16" s="225" t="s">
        <v>243</v>
      </c>
      <c r="B16" s="226"/>
      <c r="C16" s="203">
        <f>C17+C18+C19</f>
        <v>5874319.1789999995</v>
      </c>
      <c r="D16" s="203">
        <f>D17+D18+D19</f>
        <v>4803526.3729999997</v>
      </c>
      <c r="E16" s="203">
        <f>E17+E18+E19</f>
        <v>50000</v>
      </c>
      <c r="F16" s="202">
        <f t="shared" si="21"/>
        <v>10727845.551999999</v>
      </c>
      <c r="G16" s="168">
        <f>G17+G18+G19</f>
        <v>671345.42400000012</v>
      </c>
      <c r="H16" s="168">
        <f>H17+H18+H19</f>
        <v>0</v>
      </c>
      <c r="I16" s="169">
        <f t="shared" si="11"/>
        <v>671345.42400000012</v>
      </c>
      <c r="J16" s="200">
        <f>F16+I16</f>
        <v>11399190.976</v>
      </c>
      <c r="K16" s="162">
        <f>K17+K18+K19</f>
        <v>6431834.8949999996</v>
      </c>
      <c r="L16" s="122">
        <f>L17+L18+L19</f>
        <v>4793264.3650000002</v>
      </c>
      <c r="M16" s="122">
        <f>M17+M18+M19</f>
        <v>429750</v>
      </c>
      <c r="N16" s="123">
        <f t="shared" si="2"/>
        <v>11654849.26</v>
      </c>
      <c r="O16" s="122">
        <f>O17+O18+O19</f>
        <v>296885.00199999998</v>
      </c>
      <c r="P16" s="122">
        <f>P17+P18+P19</f>
        <v>0</v>
      </c>
      <c r="Q16" s="122">
        <f>Q17+Q18+Q19</f>
        <v>0</v>
      </c>
      <c r="R16" s="131">
        <f t="shared" si="3"/>
        <v>296885.00199999998</v>
      </c>
      <c r="S16" s="126">
        <f>S17+S18+S19</f>
        <v>11951734.261999998</v>
      </c>
      <c r="T16" s="5">
        <f>T17+T18+T19</f>
        <v>7036802.4359999998</v>
      </c>
      <c r="U16" s="5">
        <f>U17+U18+U19</f>
        <v>4983875.0350000001</v>
      </c>
      <c r="V16" s="5">
        <f>V17+V18+V19</f>
        <v>186468.67199999999</v>
      </c>
      <c r="W16" s="64">
        <f>T16+U16+V16</f>
        <v>12207146.143000001</v>
      </c>
      <c r="X16" s="5">
        <f>X17+X18+X19</f>
        <v>803207.51799999992</v>
      </c>
      <c r="Y16" s="5">
        <f>Y17+Y18+Y19</f>
        <v>0</v>
      </c>
      <c r="Z16" s="5">
        <f>Z17+Z18+Z19</f>
        <v>0</v>
      </c>
      <c r="AA16" s="64">
        <f t="shared" si="15"/>
        <v>803207.51799999992</v>
      </c>
      <c r="AB16" s="71">
        <f t="shared" si="16"/>
        <v>13010353.661</v>
      </c>
      <c r="AC16" s="5">
        <f>AC17+AC18+AC19</f>
        <v>11104021</v>
      </c>
      <c r="AD16" s="5">
        <f>AD17+AD18+AD19</f>
        <v>6073701</v>
      </c>
      <c r="AE16" s="5">
        <f>AE17+AE18+AE19</f>
        <v>100000</v>
      </c>
      <c r="AF16" s="64">
        <f>AC16+AD16+AE16</f>
        <v>17277722</v>
      </c>
      <c r="AG16" s="5">
        <f>AG17+AG18+AG19</f>
        <v>1900000</v>
      </c>
      <c r="AH16" s="5">
        <f>AH17+AH18+AH19</f>
        <v>0</v>
      </c>
      <c r="AI16" s="5">
        <f>AI17+AI18+AI19</f>
        <v>0</v>
      </c>
      <c r="AJ16" s="64">
        <f>AG16+AH16+AI16</f>
        <v>1900000</v>
      </c>
      <c r="AK16" s="71">
        <f>AF16+AJ16</f>
        <v>19177722</v>
      </c>
      <c r="AL16" s="122">
        <f>AL17+AL18+AL19</f>
        <v>9436034.9049999993</v>
      </c>
      <c r="AM16" s="5">
        <f>AM17+AM18+AM19</f>
        <v>6573701</v>
      </c>
      <c r="AN16" s="5">
        <f>AN17+AN18+AN19</f>
        <v>100000</v>
      </c>
      <c r="AO16" s="123">
        <f>AL16+AM16+AN16</f>
        <v>16109735.904999999</v>
      </c>
      <c r="AP16" s="5">
        <f>AP17+AP18+AP19</f>
        <v>2150000</v>
      </c>
      <c r="AQ16" s="5">
        <f>AQ17+AQ18+AQ19</f>
        <v>0</v>
      </c>
      <c r="AR16" s="5">
        <f>AR17+AR18+AR19</f>
        <v>0</v>
      </c>
      <c r="AS16" s="64">
        <f t="shared" si="20"/>
        <v>2150000</v>
      </c>
      <c r="AT16" s="126">
        <f t="shared" si="1"/>
        <v>18259735.905000001</v>
      </c>
      <c r="AU16" s="5">
        <f>AU17+AU18+AU19</f>
        <v>9860951</v>
      </c>
      <c r="AV16" s="5">
        <f>AV17+AV18+AV19</f>
        <v>6573700</v>
      </c>
      <c r="AW16" s="5">
        <f>AW17+AW18+AW19</f>
        <v>100000</v>
      </c>
      <c r="AX16" s="64">
        <f t="shared" si="17"/>
        <v>16534651</v>
      </c>
      <c r="AY16" s="5">
        <f>AY17+AY18+AY19</f>
        <v>2500000</v>
      </c>
      <c r="AZ16" s="5">
        <f>AZ17+AZ18+AZ19</f>
        <v>0</v>
      </c>
      <c r="BA16" s="5">
        <f>BA17+BA18+BA19</f>
        <v>0</v>
      </c>
      <c r="BB16" s="64">
        <f t="shared" si="7"/>
        <v>2500000</v>
      </c>
      <c r="BC16" s="71">
        <f t="shared" si="8"/>
        <v>19034651</v>
      </c>
      <c r="BD16" s="5">
        <f>BD17+BD18+BD19</f>
        <v>10301980</v>
      </c>
      <c r="BE16" s="5">
        <f>BE17+BE18+BE19</f>
        <v>6573701</v>
      </c>
      <c r="BF16" s="5">
        <f>BF17+BF18+BF19</f>
        <v>100000</v>
      </c>
      <c r="BG16" s="64">
        <f t="shared" si="18"/>
        <v>16975681</v>
      </c>
      <c r="BH16" s="5">
        <f>BH17+BH18+BH19</f>
        <v>2500000</v>
      </c>
      <c r="BI16" s="5">
        <f>BI17+BI18+BI19</f>
        <v>0</v>
      </c>
      <c r="BJ16" s="5">
        <f>BJ17+BJ18+BJ19</f>
        <v>0</v>
      </c>
      <c r="BK16" s="64">
        <f t="shared" si="9"/>
        <v>2500000</v>
      </c>
      <c r="BL16" s="71">
        <f t="shared" si="10"/>
        <v>19475681</v>
      </c>
    </row>
    <row r="17" spans="1:64" ht="17.25" thickBot="1" x14ac:dyDescent="0.3">
      <c r="A17" s="81" t="s">
        <v>23</v>
      </c>
      <c r="B17" s="152" t="s">
        <v>242</v>
      </c>
      <c r="C17" s="188">
        <f>'[2]Classification prog-économique'!$D$14*1000</f>
        <v>866834.37100000004</v>
      </c>
      <c r="D17" s="188">
        <f>'[2]Classification prog-économique'!$G$14*1000</f>
        <v>1789514.7179999999</v>
      </c>
      <c r="E17" s="188">
        <f>'[2]Classification prog-économique'!$J$14*1000</f>
        <v>0</v>
      </c>
      <c r="F17" s="202">
        <f t="shared" si="21"/>
        <v>2656349.0889999997</v>
      </c>
      <c r="G17" s="175">
        <f>'[2]Classification prog-économique'!$P$14*1000</f>
        <v>375975.83300000004</v>
      </c>
      <c r="H17" s="171">
        <f>'[2]Classification prog-économique'!$S$14*1000</f>
        <v>0</v>
      </c>
      <c r="I17" s="169">
        <f t="shared" si="11"/>
        <v>375975.83300000004</v>
      </c>
      <c r="J17" s="200">
        <f>F17+I17</f>
        <v>3032324.9219999998</v>
      </c>
      <c r="K17" s="121">
        <f>'[3]Classification programmatique'!$D$14*1000</f>
        <v>1187308.585</v>
      </c>
      <c r="L17" s="121">
        <f>'[3]Classification programmatique'!$G$14*1000</f>
        <v>1812352.7430000002</v>
      </c>
      <c r="M17" s="121">
        <f>'[3]Classification programmatique'!$J$14*1000</f>
        <v>276000</v>
      </c>
      <c r="N17" s="125">
        <f t="shared" si="2"/>
        <v>3275661.3280000002</v>
      </c>
      <c r="O17" s="121">
        <f>'[3]Classification programmatique'!$P$14*1000</f>
        <v>85392.501999999993</v>
      </c>
      <c r="P17" s="25">
        <v>0</v>
      </c>
      <c r="Q17" s="25">
        <v>0</v>
      </c>
      <c r="R17" s="124">
        <f t="shared" si="3"/>
        <v>85392.501999999993</v>
      </c>
      <c r="S17" s="126">
        <f t="shared" si="4"/>
        <v>3361053.83</v>
      </c>
      <c r="T17" s="25">
        <f>'[4]Classification programmatique'!$D$14*1000</f>
        <v>1668565.8729999999</v>
      </c>
      <c r="U17" s="25">
        <f>'[4]Classification programmatique'!$G$14*1000</f>
        <v>2077518.2079999999</v>
      </c>
      <c r="V17" s="7">
        <v>0</v>
      </c>
      <c r="W17" s="65">
        <f>SUM(T17:V17)</f>
        <v>3746084.0809999998</v>
      </c>
      <c r="X17" s="7">
        <f>'[4]Classification programmatique'!$P$14*1000</f>
        <v>603207.51799999992</v>
      </c>
      <c r="Y17" s="7">
        <v>0</v>
      </c>
      <c r="Z17" s="7">
        <v>0</v>
      </c>
      <c r="AA17" s="65">
        <f>SUM(X17:Z17)</f>
        <v>603207.51799999992</v>
      </c>
      <c r="AB17" s="71">
        <f t="shared" si="16"/>
        <v>4349291.5989999995</v>
      </c>
      <c r="AC17" s="93">
        <v>1314463</v>
      </c>
      <c r="AD17" s="23">
        <v>2477486</v>
      </c>
      <c r="AE17" s="23">
        <v>0</v>
      </c>
      <c r="AF17" s="65">
        <f>SUM(AC17:AE17)</f>
        <v>3791949</v>
      </c>
      <c r="AG17" s="23">
        <v>1300000</v>
      </c>
      <c r="AH17" s="7">
        <v>0</v>
      </c>
      <c r="AI17" s="7">
        <v>0</v>
      </c>
      <c r="AJ17" s="65">
        <f>SUM(AG17:AI17)</f>
        <v>1300000</v>
      </c>
      <c r="AK17" s="71">
        <f t="shared" si="6"/>
        <v>5091949</v>
      </c>
      <c r="AL17" s="25">
        <f>'[5]TMC Prog-Eco'!$C$15</f>
        <v>844221.37399999995</v>
      </c>
      <c r="AM17" s="7">
        <f>'[5]TMC Prog-Eco'!$D$15</f>
        <v>2400986</v>
      </c>
      <c r="AN17" s="7">
        <v>0</v>
      </c>
      <c r="AO17" s="124">
        <f>SUM(AL17:AN17)</f>
        <v>3245207.3739999998</v>
      </c>
      <c r="AP17" s="7">
        <f>'[5]TMC Prog-Eco'!$H$15</f>
        <v>1550000</v>
      </c>
      <c r="AQ17" s="7">
        <v>0</v>
      </c>
      <c r="AR17" s="7">
        <v>0</v>
      </c>
      <c r="AS17" s="65">
        <f>SUM(AP17:AR17)</f>
        <v>1550000</v>
      </c>
      <c r="AT17" s="126">
        <f t="shared" si="1"/>
        <v>4795207.3739999998</v>
      </c>
      <c r="AU17" s="7">
        <v>844221</v>
      </c>
      <c r="AV17" s="7">
        <v>2400985</v>
      </c>
      <c r="AW17" s="7">
        <v>0</v>
      </c>
      <c r="AX17" s="88">
        <f t="shared" si="17"/>
        <v>3245206</v>
      </c>
      <c r="AY17" s="7">
        <v>1800000</v>
      </c>
      <c r="AZ17" s="7">
        <v>0</v>
      </c>
      <c r="BA17" s="7">
        <v>0</v>
      </c>
      <c r="BB17" s="88">
        <f t="shared" si="7"/>
        <v>1800000</v>
      </c>
      <c r="BC17" s="71">
        <f t="shared" si="8"/>
        <v>5045206</v>
      </c>
      <c r="BD17" s="7">
        <v>844220</v>
      </c>
      <c r="BE17" s="7">
        <v>2400986</v>
      </c>
      <c r="BF17" s="7">
        <v>0</v>
      </c>
      <c r="BG17" s="88">
        <f t="shared" si="18"/>
        <v>3245206</v>
      </c>
      <c r="BH17" s="7">
        <v>1800000</v>
      </c>
      <c r="BI17" s="7">
        <v>0</v>
      </c>
      <c r="BJ17" s="7">
        <v>0</v>
      </c>
      <c r="BK17" s="88">
        <f t="shared" si="9"/>
        <v>1800000</v>
      </c>
      <c r="BL17" s="71">
        <f t="shared" si="10"/>
        <v>5045206</v>
      </c>
    </row>
    <row r="18" spans="1:64" ht="17.25" thickBot="1" x14ac:dyDescent="0.3">
      <c r="A18" s="79" t="s">
        <v>24</v>
      </c>
      <c r="B18" s="152" t="s">
        <v>253</v>
      </c>
      <c r="C18" s="188">
        <f>'[2]Classification prog-économique'!$D$15*1000</f>
        <v>212229.57800000001</v>
      </c>
      <c r="D18" s="188">
        <f>'[2]Classification prog-économique'!$G$15*1000</f>
        <v>312510.77299999999</v>
      </c>
      <c r="E18" s="188">
        <f>'[2]Classification prog-économique'!$J$15*1000</f>
        <v>50000</v>
      </c>
      <c r="F18" s="202">
        <f t="shared" si="21"/>
        <v>574740.35100000002</v>
      </c>
      <c r="G18" s="175">
        <f>'[2]Classification prog-économique'!$P$15*1000</f>
        <v>0</v>
      </c>
      <c r="H18" s="171">
        <f>'[2]Classification prog-économique'!$S$14*1000</f>
        <v>0</v>
      </c>
      <c r="I18" s="169">
        <f t="shared" si="11"/>
        <v>0</v>
      </c>
      <c r="J18" s="200">
        <f t="shared" ref="J18:J81" si="22">F18+I18</f>
        <v>574740.35100000002</v>
      </c>
      <c r="K18" s="121">
        <f>'[3]Classification programmatique'!$D$15*1000</f>
        <v>1043208.1969999999</v>
      </c>
      <c r="L18" s="121">
        <f>'[3]Classification programmatique'!$G$15*1000</f>
        <v>287631.72700000001</v>
      </c>
      <c r="M18" s="121">
        <f>'[3]Classification programmatique'!$J$15*1000</f>
        <v>132500</v>
      </c>
      <c r="N18" s="125">
        <f t="shared" si="2"/>
        <v>1463339.9239999999</v>
      </c>
      <c r="O18" s="121">
        <v>0</v>
      </c>
      <c r="P18" s="25">
        <v>0</v>
      </c>
      <c r="Q18" s="25">
        <v>0</v>
      </c>
      <c r="R18" s="124">
        <f t="shared" si="3"/>
        <v>0</v>
      </c>
      <c r="S18" s="126">
        <f t="shared" si="4"/>
        <v>1463339.9239999999</v>
      </c>
      <c r="T18" s="7">
        <f>'[4]Classification programmatique'!$D$15*1000</f>
        <v>946673.04200000002</v>
      </c>
      <c r="U18" s="25">
        <f>'[4]Classification programmatique'!$G$15*1000</f>
        <v>404393.43599999999</v>
      </c>
      <c r="V18" s="7">
        <f>'[4]Classification programmatique'!$I$15*1000</f>
        <v>100000</v>
      </c>
      <c r="W18" s="65">
        <f>SUM(T18:V18)</f>
        <v>1451066.4780000001</v>
      </c>
      <c r="X18" s="7">
        <v>0</v>
      </c>
      <c r="Y18" s="7">
        <v>0</v>
      </c>
      <c r="Z18" s="7">
        <v>0</v>
      </c>
      <c r="AA18" s="65">
        <f>SUM(X18:Z18)</f>
        <v>0</v>
      </c>
      <c r="AB18" s="71">
        <f t="shared" si="16"/>
        <v>1451066.4780000001</v>
      </c>
      <c r="AC18" s="94">
        <v>1098265</v>
      </c>
      <c r="AD18" s="25">
        <v>606800</v>
      </c>
      <c r="AE18" s="25">
        <v>100000</v>
      </c>
      <c r="AF18" s="65">
        <f>SUM(AC18:AE18)</f>
        <v>1805065</v>
      </c>
      <c r="AG18" s="25"/>
      <c r="AH18" s="7">
        <v>0</v>
      </c>
      <c r="AI18" s="7">
        <v>0</v>
      </c>
      <c r="AJ18" s="65">
        <f>SUM(AG18:AI18)</f>
        <v>0</v>
      </c>
      <c r="AK18" s="71">
        <f t="shared" si="6"/>
        <v>1805065</v>
      </c>
      <c r="AL18" s="25">
        <f>'[5]TMC Prog-Eco'!$C$16</f>
        <v>1098264.9350000001</v>
      </c>
      <c r="AM18" s="7">
        <f>'[5]TMC Prog-Eco'!$D$16</f>
        <v>606800</v>
      </c>
      <c r="AN18" s="7">
        <v>100000</v>
      </c>
      <c r="AO18" s="124">
        <f>SUM(AL18:AN18)</f>
        <v>1805064.9350000001</v>
      </c>
      <c r="AP18" s="7">
        <v>0</v>
      </c>
      <c r="AQ18" s="7">
        <v>0</v>
      </c>
      <c r="AR18" s="7">
        <v>0</v>
      </c>
      <c r="AS18" s="65">
        <f>SUM(AP18:AR18)</f>
        <v>0</v>
      </c>
      <c r="AT18" s="126">
        <f t="shared" si="1"/>
        <v>1805064.9350000001</v>
      </c>
      <c r="AU18" s="7">
        <v>1098265</v>
      </c>
      <c r="AV18" s="7">
        <v>606800</v>
      </c>
      <c r="AW18" s="7">
        <v>100000</v>
      </c>
      <c r="AX18" s="88">
        <f t="shared" si="17"/>
        <v>1805065</v>
      </c>
      <c r="AY18" s="7">
        <v>0</v>
      </c>
      <c r="AZ18" s="7">
        <v>0</v>
      </c>
      <c r="BA18" s="7">
        <v>0</v>
      </c>
      <c r="BB18" s="88">
        <f t="shared" si="7"/>
        <v>0</v>
      </c>
      <c r="BC18" s="71">
        <f t="shared" si="8"/>
        <v>1805065</v>
      </c>
      <c r="BD18" s="7">
        <v>1098265</v>
      </c>
      <c r="BE18" s="7">
        <v>606800</v>
      </c>
      <c r="BF18" s="7">
        <v>100000</v>
      </c>
      <c r="BG18" s="88">
        <f t="shared" si="18"/>
        <v>1805065</v>
      </c>
      <c r="BH18" s="7">
        <v>0</v>
      </c>
      <c r="BI18" s="7">
        <v>0</v>
      </c>
      <c r="BJ18" s="7">
        <v>0</v>
      </c>
      <c r="BK18" s="88">
        <f t="shared" si="9"/>
        <v>0</v>
      </c>
      <c r="BL18" s="71">
        <f t="shared" si="10"/>
        <v>1805065</v>
      </c>
    </row>
    <row r="19" spans="1:64" ht="17.25" thickBot="1" x14ac:dyDescent="0.3">
      <c r="A19" s="79" t="s">
        <v>240</v>
      </c>
      <c r="B19" s="152" t="s">
        <v>254</v>
      </c>
      <c r="C19" s="188">
        <f>'[2]Classification prog-économique'!$D$16*1000</f>
        <v>4795255.2299999995</v>
      </c>
      <c r="D19" s="188">
        <f>'[2]Classification prog-économique'!$G$16*1000</f>
        <v>2701500.8819999998</v>
      </c>
      <c r="E19" s="188">
        <f>'[2]Classification prog-économique'!$J$16*1000</f>
        <v>0</v>
      </c>
      <c r="F19" s="202">
        <f t="shared" si="21"/>
        <v>7496756.1119999997</v>
      </c>
      <c r="G19" s="175">
        <f>'[2]Classification prog-économique'!$P$16*1000</f>
        <v>295369.59100000001</v>
      </c>
      <c r="H19" s="171">
        <f>'[2]Classification prog-économique'!$S$16*1000</f>
        <v>0</v>
      </c>
      <c r="I19" s="169">
        <f t="shared" si="11"/>
        <v>295369.59100000001</v>
      </c>
      <c r="J19" s="200">
        <f t="shared" si="22"/>
        <v>7792125.7029999997</v>
      </c>
      <c r="K19" s="121">
        <f>'[3]Classification programmatique'!$D$16*1000</f>
        <v>4201318.1129999999</v>
      </c>
      <c r="L19" s="121">
        <f>'[3]Classification programmatique'!$G$16*1000</f>
        <v>2693279.895</v>
      </c>
      <c r="M19" s="121">
        <f>'[3]Classification programmatique'!$J$16*1000</f>
        <v>21250</v>
      </c>
      <c r="N19" s="125">
        <f t="shared" si="2"/>
        <v>6915848.0079999994</v>
      </c>
      <c r="O19" s="121">
        <f>'[3]Classification programmatique'!$P$16*1000</f>
        <v>211492.5</v>
      </c>
      <c r="P19" s="25">
        <v>0</v>
      </c>
      <c r="Q19" s="25">
        <v>0</v>
      </c>
      <c r="R19" s="124">
        <f t="shared" si="3"/>
        <v>211492.5</v>
      </c>
      <c r="S19" s="126">
        <f t="shared" si="4"/>
        <v>7127340.5079999994</v>
      </c>
      <c r="T19" s="25">
        <f>'[4]Classification programmatique'!$D$16*1000</f>
        <v>4421563.5209999997</v>
      </c>
      <c r="U19" s="25">
        <f>'[4]Classification programmatique'!$G$16*1000</f>
        <v>2501963.3909999998</v>
      </c>
      <c r="V19" s="7">
        <f>'[6]Classification programmatique'!$J$16*1000</f>
        <v>86468.671999999991</v>
      </c>
      <c r="W19" s="65">
        <f>SUM(T19:V19)</f>
        <v>7009995.5839999998</v>
      </c>
      <c r="X19" s="7">
        <f>'[4]Classification programmatique'!$P$16*1000</f>
        <v>200000</v>
      </c>
      <c r="Y19" s="7">
        <v>0</v>
      </c>
      <c r="Z19" s="7">
        <v>0</v>
      </c>
      <c r="AA19" s="65">
        <f>SUM(X19:Z19)</f>
        <v>200000</v>
      </c>
      <c r="AB19" s="71">
        <f t="shared" si="16"/>
        <v>7209995.5839999998</v>
      </c>
      <c r="AC19" s="94">
        <v>8691293</v>
      </c>
      <c r="AD19" s="30">
        <v>2989415</v>
      </c>
      <c r="AE19" s="25">
        <v>0</v>
      </c>
      <c r="AF19" s="65">
        <f>SUM(AC19:AE19)</f>
        <v>11680708</v>
      </c>
      <c r="AG19" s="25">
        <v>600000</v>
      </c>
      <c r="AH19" s="7">
        <v>0</v>
      </c>
      <c r="AI19" s="7">
        <v>0</v>
      </c>
      <c r="AJ19" s="65">
        <f>SUM(AG19:AI19)</f>
        <v>600000</v>
      </c>
      <c r="AK19" s="71">
        <f t="shared" si="6"/>
        <v>12280708</v>
      </c>
      <c r="AL19" s="25">
        <f>'[5]TMC Prog-Eco'!$C$17</f>
        <v>7493548.5959999999</v>
      </c>
      <c r="AM19" s="7">
        <f>'[5]TMC Prog-Eco'!$D$17</f>
        <v>3565915</v>
      </c>
      <c r="AN19" s="7">
        <v>0</v>
      </c>
      <c r="AO19" s="124">
        <f>SUM(AL19:AN19)</f>
        <v>11059463.596000001</v>
      </c>
      <c r="AP19" s="7">
        <f>'[5]TMC Prog-Eco'!$H$17</f>
        <v>600000</v>
      </c>
      <c r="AQ19" s="7">
        <v>0</v>
      </c>
      <c r="AR19" s="7">
        <v>0</v>
      </c>
      <c r="AS19" s="65">
        <f>SUM(AP19:AR19)</f>
        <v>600000</v>
      </c>
      <c r="AT19" s="126">
        <f t="shared" si="1"/>
        <v>11659463.596000001</v>
      </c>
      <c r="AU19" s="7">
        <v>7918465</v>
      </c>
      <c r="AV19" s="7">
        <v>3565915</v>
      </c>
      <c r="AW19" s="7">
        <v>0</v>
      </c>
      <c r="AX19" s="88">
        <f t="shared" si="17"/>
        <v>11484380</v>
      </c>
      <c r="AY19" s="7">
        <v>700000</v>
      </c>
      <c r="AZ19" s="7">
        <v>0</v>
      </c>
      <c r="BA19" s="7">
        <v>0</v>
      </c>
      <c r="BB19" s="88">
        <f t="shared" si="7"/>
        <v>700000</v>
      </c>
      <c r="BC19" s="71">
        <f t="shared" si="8"/>
        <v>12184380</v>
      </c>
      <c r="BD19" s="7">
        <v>8359495</v>
      </c>
      <c r="BE19" s="7">
        <v>3565915</v>
      </c>
      <c r="BF19" s="7">
        <v>0</v>
      </c>
      <c r="BG19" s="88">
        <f t="shared" si="18"/>
        <v>11925410</v>
      </c>
      <c r="BH19" s="7">
        <v>700000</v>
      </c>
      <c r="BI19" s="7">
        <v>0</v>
      </c>
      <c r="BJ19" s="7">
        <v>0</v>
      </c>
      <c r="BK19" s="88">
        <f t="shared" si="9"/>
        <v>700000</v>
      </c>
      <c r="BL19" s="71">
        <f t="shared" si="10"/>
        <v>12625410</v>
      </c>
    </row>
    <row r="20" spans="1:64" ht="17.25" thickBot="1" x14ac:dyDescent="0.3">
      <c r="A20" s="227" t="s">
        <v>25</v>
      </c>
      <c r="B20" s="228"/>
      <c r="C20" s="201">
        <f>C21+C22+C23+C24+C25+C26+C27+C28</f>
        <v>12620788.466</v>
      </c>
      <c r="D20" s="201">
        <f>D21+D22+D23+D24+D25+D26+D27+D28</f>
        <v>5483018.2549999999</v>
      </c>
      <c r="E20" s="201">
        <f>E21+E22+E23+E24+E25+E26+E27+E28</f>
        <v>94625741.720999986</v>
      </c>
      <c r="F20" s="202">
        <f t="shared" si="21"/>
        <v>112729548.44199999</v>
      </c>
      <c r="G20" s="168">
        <f>G21+G22+G23+G24</f>
        <v>1145464.182</v>
      </c>
      <c r="H20" s="168">
        <f>H21+H22+H23+H24+H25+H26+H27+H28+H29</f>
        <v>0</v>
      </c>
      <c r="I20" s="169">
        <f t="shared" si="11"/>
        <v>1145464.182</v>
      </c>
      <c r="J20" s="200">
        <f t="shared" si="22"/>
        <v>113875012.62399998</v>
      </c>
      <c r="K20" s="162">
        <f>K21+K22+K23+K24+K25+K26+K27+K28</f>
        <v>21406071.952000003</v>
      </c>
      <c r="L20" s="122">
        <f>L21+L22+L23+L24+L25+L26+L27+L28</f>
        <v>5249382.5760000004</v>
      </c>
      <c r="M20" s="122">
        <f>M21+M22+M23+M24+M25+M26+M27+M28</f>
        <v>102765704.683</v>
      </c>
      <c r="N20" s="123">
        <f t="shared" si="2"/>
        <v>129421159.211</v>
      </c>
      <c r="O20" s="122">
        <f>O21+O22+O23+O24+O25+O26+O27+O28</f>
        <v>2408049.4929999998</v>
      </c>
      <c r="P20" s="122">
        <f>P21+P22+P23+P24+P25+P26+P27+P28</f>
        <v>0</v>
      </c>
      <c r="Q20" s="122">
        <f>Q21+Q22+Q23+Q24+Q25+Q26+Q27+Q28</f>
        <v>0</v>
      </c>
      <c r="R20" s="131">
        <f t="shared" si="3"/>
        <v>2408049.4929999998</v>
      </c>
      <c r="S20" s="126">
        <f>S21+S22+S23+S24+S25+S26+S27+S28</f>
        <v>131829208.704</v>
      </c>
      <c r="T20" s="56">
        <f t="shared" ref="T20:AB20" si="23">T21+T22+T23+T24+T25+T26+T27+T28</f>
        <v>19737786.647</v>
      </c>
      <c r="U20" s="56">
        <f t="shared" si="23"/>
        <v>7374756.0449999999</v>
      </c>
      <c r="V20" s="56">
        <f>V21+V22+V23+V24+V25+V26+V28+V27</f>
        <v>104266374</v>
      </c>
      <c r="W20" s="64">
        <f t="shared" si="23"/>
        <v>131378916.692</v>
      </c>
      <c r="X20" s="5">
        <f t="shared" si="23"/>
        <v>2667399.0750000002</v>
      </c>
      <c r="Y20" s="5">
        <f t="shared" si="23"/>
        <v>90979.258000000002</v>
      </c>
      <c r="Z20" s="5">
        <f t="shared" si="23"/>
        <v>23028120.139044262</v>
      </c>
      <c r="AA20" s="64">
        <f t="shared" si="23"/>
        <v>25786498.472044263</v>
      </c>
      <c r="AB20" s="71">
        <f t="shared" si="23"/>
        <v>157165415.16404426</v>
      </c>
      <c r="AC20" s="56">
        <f t="shared" ref="AC20:AS20" si="24">AC21+AC22+AC23+AC24+AC25+AC26+AC27+AC28</f>
        <v>23094613</v>
      </c>
      <c r="AD20" s="56">
        <f t="shared" si="24"/>
        <v>15625672.991999999</v>
      </c>
      <c r="AE20" s="56">
        <f t="shared" si="24"/>
        <v>117989974</v>
      </c>
      <c r="AF20" s="64">
        <f t="shared" si="24"/>
        <v>156710259.99199998</v>
      </c>
      <c r="AG20" s="5">
        <f t="shared" si="24"/>
        <v>7700000</v>
      </c>
      <c r="AH20" s="5">
        <f t="shared" si="24"/>
        <v>577027</v>
      </c>
      <c r="AI20" s="5">
        <f t="shared" si="24"/>
        <v>3000000</v>
      </c>
      <c r="AJ20" s="64">
        <f t="shared" si="24"/>
        <v>11277027</v>
      </c>
      <c r="AK20" s="71">
        <f t="shared" si="24"/>
        <v>167987286.99199998</v>
      </c>
      <c r="AL20" s="122">
        <f>AL21+AL22+AL23+AL24+AL25+AL26</f>
        <v>23049601</v>
      </c>
      <c r="AM20" s="5">
        <f>AM21+AM22+AM23+AM24+AM25+AM26+AM27+AM28</f>
        <v>10779672.991999999</v>
      </c>
      <c r="AN20" s="5">
        <f>AN21+AN22+AN23+AN24+AN25+AN26+AN27+AN28</f>
        <v>135989974</v>
      </c>
      <c r="AO20" s="123">
        <f t="shared" si="24"/>
        <v>169819247.99199998</v>
      </c>
      <c r="AP20" s="122">
        <f t="shared" si="24"/>
        <v>15488014.109999999</v>
      </c>
      <c r="AQ20" s="5">
        <f t="shared" si="24"/>
        <v>0</v>
      </c>
      <c r="AR20" s="5">
        <f t="shared" si="24"/>
        <v>0</v>
      </c>
      <c r="AS20" s="123">
        <f t="shared" si="24"/>
        <v>15488014.109999999</v>
      </c>
      <c r="AT20" s="126">
        <f t="shared" si="1"/>
        <v>185307262.102</v>
      </c>
      <c r="AU20" s="5">
        <f>AU21+AU22+AU23+AU24+AU25+AU26+AU27+AU28</f>
        <v>23932246</v>
      </c>
      <c r="AV20" s="5">
        <f>AV21+AV22+AV23+AV24+AV25+AV26+AV27+AV28</f>
        <v>10779673</v>
      </c>
      <c r="AW20" s="5">
        <f>AW21+AW22+AW23+AW24+AW25+AW26+AW27+AW28</f>
        <v>136189974</v>
      </c>
      <c r="AX20" s="64">
        <f t="shared" si="17"/>
        <v>170901893</v>
      </c>
      <c r="AY20" s="5">
        <f>AY21+AY22+AY23+AY24+AY25+AY26+AY27+AY28</f>
        <v>10690193</v>
      </c>
      <c r="AZ20" s="5">
        <f>AZ21+AZ22+AZ23+AZ24+AZ25+AZ26+AZ27+AZ28</f>
        <v>0</v>
      </c>
      <c r="BA20" s="5">
        <f>BA21+BA22+BA23+BA24+BA25+BA26+BA27+BA28</f>
        <v>0</v>
      </c>
      <c r="BB20" s="64">
        <f t="shared" si="7"/>
        <v>10690193</v>
      </c>
      <c r="BC20" s="71">
        <f t="shared" si="8"/>
        <v>181592086</v>
      </c>
      <c r="BD20" s="5">
        <f>BD21+BD22+BD23+BD24+BD25+BD26+BD27+BD28</f>
        <v>24927231</v>
      </c>
      <c r="BE20" s="5">
        <f>BE21+BE22+BE23+BE24+BE25+BE26+BE27+BE28</f>
        <v>10779673</v>
      </c>
      <c r="BF20" s="5">
        <f>BF21+BF22+BF23+BF24+BF25+BF26+BF27+BF28</f>
        <v>137489974</v>
      </c>
      <c r="BG20" s="64">
        <f t="shared" si="18"/>
        <v>173196878</v>
      </c>
      <c r="BH20" s="5">
        <f>BH21+BH22+BH23+BH24+BH25+BH26+BH27+BH28</f>
        <v>10636892</v>
      </c>
      <c r="BI20" s="5">
        <f>BI21+BI22+BI23+BI24+BI25+BI26+BI27+BI28</f>
        <v>0</v>
      </c>
      <c r="BJ20" s="5">
        <f>BJ21+BJ22+BJ23+BJ24+BJ25+BJ26+BJ27+BJ28</f>
        <v>0</v>
      </c>
      <c r="BK20" s="64">
        <f t="shared" si="9"/>
        <v>10636892</v>
      </c>
      <c r="BL20" s="71">
        <f t="shared" si="10"/>
        <v>183833770</v>
      </c>
    </row>
    <row r="21" spans="1:64" ht="17.25" thickBot="1" x14ac:dyDescent="0.3">
      <c r="A21" s="79" t="s">
        <v>26</v>
      </c>
      <c r="B21" s="153" t="s">
        <v>27</v>
      </c>
      <c r="C21" s="189">
        <f>'[2]Classification prog-économique'!$D$18*1000</f>
        <v>1005419.0429999999</v>
      </c>
      <c r="D21" s="189">
        <f>'[2]Classification prog-économique'!$G$18*1000</f>
        <v>2825709.9219999998</v>
      </c>
      <c r="E21" s="189">
        <f>'[2]Classification prog-économique'!$J$18*1000</f>
        <v>0</v>
      </c>
      <c r="F21" s="202">
        <f t="shared" si="21"/>
        <v>3831128.9649999999</v>
      </c>
      <c r="G21" s="173">
        <f>'[2]Classification prog-économique'!$P$18*1000</f>
        <v>946583.99300000002</v>
      </c>
      <c r="H21" s="173">
        <f>'[2]Classification prog-économique'!$S$18*1000</f>
        <v>0</v>
      </c>
      <c r="I21" s="169">
        <f t="shared" si="11"/>
        <v>946583.99300000002</v>
      </c>
      <c r="J21" s="200">
        <f t="shared" si="22"/>
        <v>4777712.9579999996</v>
      </c>
      <c r="K21" s="121">
        <f>'[3]Classification programmatique'!$D$18*1000</f>
        <v>1537729.2010000001</v>
      </c>
      <c r="L21" s="121">
        <f>'[3]Classification programmatique'!$G$18*1000</f>
        <v>2674701.4020000002</v>
      </c>
      <c r="M21" s="121">
        <f>'[7]Classification programmatique'!$J$18*1000</f>
        <v>0</v>
      </c>
      <c r="N21" s="125">
        <f t="shared" si="2"/>
        <v>4212430.6030000001</v>
      </c>
      <c r="O21" s="121">
        <v>703334.21299999999</v>
      </c>
      <c r="P21" s="25"/>
      <c r="Q21" s="25"/>
      <c r="R21" s="124">
        <f t="shared" si="3"/>
        <v>703334.21299999999</v>
      </c>
      <c r="S21" s="126">
        <f t="shared" si="4"/>
        <v>4915764.8159999996</v>
      </c>
      <c r="T21" s="25">
        <f>'[4]Classification programmatique'!$D$18*1000</f>
        <v>2625942.0619999999</v>
      </c>
      <c r="U21" s="25">
        <f>'[4]Classification programmatique'!$G$18*1000</f>
        <v>3570829.7199999997</v>
      </c>
      <c r="V21" s="7">
        <v>0</v>
      </c>
      <c r="W21" s="65">
        <f t="shared" ref="W21:W28" si="25">SUM(T21:V21)</f>
        <v>6196771.7819999997</v>
      </c>
      <c r="X21" s="7">
        <f>'[4]Classification programmatique'!$P$18*1000</f>
        <v>2154300</v>
      </c>
      <c r="Y21" s="7"/>
      <c r="Z21" s="7"/>
      <c r="AA21" s="65">
        <f t="shared" ref="AA21:AA28" si="26">X21+Y21+Z21</f>
        <v>2154300</v>
      </c>
      <c r="AB21" s="71">
        <f t="shared" ref="AB21:AB28" si="27">W21+AA21</f>
        <v>8351071.7819999997</v>
      </c>
      <c r="AC21" s="96">
        <v>1933311</v>
      </c>
      <c r="AD21" s="31">
        <v>4196101</v>
      </c>
      <c r="AE21" s="23">
        <v>0</v>
      </c>
      <c r="AF21" s="65">
        <f t="shared" ref="AF21:AF28" si="28">SUM(AC21:AE21)</f>
        <v>6129412</v>
      </c>
      <c r="AG21" s="23">
        <v>1500000</v>
      </c>
      <c r="AH21" s="7"/>
      <c r="AI21" s="7">
        <v>3000000</v>
      </c>
      <c r="AJ21" s="65">
        <f t="shared" ref="AJ21:AJ28" si="29">AG21+AH21+AI21</f>
        <v>4500000</v>
      </c>
      <c r="AK21" s="71">
        <f t="shared" si="6"/>
        <v>10629412</v>
      </c>
      <c r="AL21" s="25">
        <v>1768024</v>
      </c>
      <c r="AM21" s="7">
        <f>'[5]TMC Prog-Eco'!$D$19</f>
        <v>4196101</v>
      </c>
      <c r="AN21" s="7">
        <v>0</v>
      </c>
      <c r="AO21" s="124">
        <f t="shared" ref="AO21:AO28" si="30">SUM(AL21:AN21)</f>
        <v>5964125</v>
      </c>
      <c r="AP21" s="7">
        <f>'[5]TMC Prog-Eco'!$H$19</f>
        <v>1500000</v>
      </c>
      <c r="AQ21" s="7">
        <v>0</v>
      </c>
      <c r="AR21" s="7">
        <v>0</v>
      </c>
      <c r="AS21" s="65">
        <f t="shared" ref="AS21:AS28" si="31">AP21+AQ21+AR21</f>
        <v>1500000</v>
      </c>
      <c r="AT21" s="126">
        <f t="shared" ref="AT21:AT28" si="32">AO21+AS21</f>
        <v>7464125</v>
      </c>
      <c r="AU21" s="7">
        <v>1824676</v>
      </c>
      <c r="AV21" s="7">
        <v>4196101</v>
      </c>
      <c r="AW21" s="7">
        <v>0</v>
      </c>
      <c r="AX21" s="88">
        <f t="shared" si="17"/>
        <v>6020777</v>
      </c>
      <c r="AY21" s="7">
        <v>1500000</v>
      </c>
      <c r="AZ21" s="7">
        <v>0</v>
      </c>
      <c r="BA21" s="7">
        <v>0</v>
      </c>
      <c r="BB21" s="88">
        <f t="shared" si="7"/>
        <v>1500000</v>
      </c>
      <c r="BC21" s="71">
        <f t="shared" si="8"/>
        <v>7520777</v>
      </c>
      <c r="BD21" s="7">
        <v>1888539</v>
      </c>
      <c r="BE21" s="7">
        <v>4196101</v>
      </c>
      <c r="BF21" s="7">
        <v>0</v>
      </c>
      <c r="BG21" s="88">
        <f t="shared" si="18"/>
        <v>6084640</v>
      </c>
      <c r="BH21" s="7">
        <v>2354810</v>
      </c>
      <c r="BI21" s="7">
        <v>0</v>
      </c>
      <c r="BJ21" s="7">
        <v>0</v>
      </c>
      <c r="BK21" s="88">
        <f t="shared" si="9"/>
        <v>2354810</v>
      </c>
      <c r="BL21" s="71">
        <f t="shared" si="10"/>
        <v>8439450</v>
      </c>
    </row>
    <row r="22" spans="1:64" ht="17.25" thickBot="1" x14ac:dyDescent="0.3">
      <c r="A22" s="79" t="s">
        <v>28</v>
      </c>
      <c r="B22" s="152" t="s">
        <v>255</v>
      </c>
      <c r="C22" s="188">
        <f>'[2]Classification prog-économique'!$D$19*1000</f>
        <v>282779.63999999996</v>
      </c>
      <c r="D22" s="188">
        <f>'[2]Classification prog-économique'!$G$19*1000</f>
        <v>316909.51799999998</v>
      </c>
      <c r="E22" s="188">
        <f>'[2]Classification prog-économique'!$J$19*1000</f>
        <v>2865000</v>
      </c>
      <c r="F22" s="202">
        <f t="shared" si="21"/>
        <v>3464689.1579999998</v>
      </c>
      <c r="G22" s="175">
        <f>'[2]Classification prog-économique'!$P$19*1000</f>
        <v>54436.055</v>
      </c>
      <c r="H22" s="173">
        <f>'[2]Classification prog-économique'!$S$18*1000</f>
        <v>0</v>
      </c>
      <c r="I22" s="169">
        <f t="shared" si="11"/>
        <v>54436.055</v>
      </c>
      <c r="J22" s="200">
        <f t="shared" si="22"/>
        <v>3519125.213</v>
      </c>
      <c r="K22" s="121">
        <f>'[3]Classification programmatique'!$D$19*1000</f>
        <v>509560.13500000001</v>
      </c>
      <c r="L22" s="121">
        <f>'[3]Classification programmatique'!$G$19*1000</f>
        <v>379907.27</v>
      </c>
      <c r="M22" s="121">
        <f>'[3]Classification programmatique'!$J$19*1000</f>
        <v>3550000</v>
      </c>
      <c r="N22" s="125">
        <f t="shared" si="2"/>
        <v>4439467.4050000003</v>
      </c>
      <c r="O22" s="121">
        <f>'[3]Classification programmatique'!$P$19*1000</f>
        <v>1004715.28</v>
      </c>
      <c r="P22" s="25">
        <v>0</v>
      </c>
      <c r="Q22" s="25"/>
      <c r="R22" s="124">
        <f t="shared" si="3"/>
        <v>1004715.28</v>
      </c>
      <c r="S22" s="126">
        <f t="shared" si="4"/>
        <v>5444182.6850000005</v>
      </c>
      <c r="T22" s="25">
        <f>'[4]Classification programmatique'!$D$19*1000</f>
        <v>1188397.807</v>
      </c>
      <c r="U22" s="25">
        <f>'[4]Classification programmatique'!$G$19*1000</f>
        <v>414838.06</v>
      </c>
      <c r="V22" s="7">
        <f>'[4]Classification programmatique'!$J$19*1000</f>
        <v>3550000</v>
      </c>
      <c r="W22" s="65">
        <f t="shared" si="25"/>
        <v>5153235.8670000006</v>
      </c>
      <c r="X22" s="25">
        <f>'[4]Classification programmatique'!$P$19*1000</f>
        <v>513099.07499999995</v>
      </c>
      <c r="Y22" s="7">
        <f>'[6]Classification programmatique'!$S$19*1000</f>
        <v>90979.258000000002</v>
      </c>
      <c r="Z22" s="7">
        <f>'[6]Classification programmatique'!$V$19*1000</f>
        <v>23028120.139044262</v>
      </c>
      <c r="AA22" s="65">
        <f t="shared" si="26"/>
        <v>23632198.472044263</v>
      </c>
      <c r="AB22" s="71">
        <f t="shared" si="27"/>
        <v>28785434.339044265</v>
      </c>
      <c r="AC22" s="97">
        <v>948850</v>
      </c>
      <c r="AD22" s="25">
        <v>773570.99199999997</v>
      </c>
      <c r="AE22" s="25">
        <v>11074974</v>
      </c>
      <c r="AF22" s="65">
        <f t="shared" si="28"/>
        <v>12797394.992000001</v>
      </c>
      <c r="AG22" s="25">
        <v>4100000</v>
      </c>
      <c r="AH22" s="7">
        <v>0</v>
      </c>
      <c r="AI22" s="7"/>
      <c r="AJ22" s="65">
        <f t="shared" si="29"/>
        <v>4100000</v>
      </c>
      <c r="AK22" s="71">
        <f t="shared" si="6"/>
        <v>16897394.991999999</v>
      </c>
      <c r="AL22" s="25">
        <v>958713</v>
      </c>
      <c r="AM22" s="7">
        <f>'[5]TMC Prog-Eco'!$D$20</f>
        <v>773570.99199999997</v>
      </c>
      <c r="AN22" s="7">
        <f>'[5]TMC Prog-Eco'!$E$20</f>
        <v>11074974</v>
      </c>
      <c r="AO22" s="124">
        <f t="shared" si="30"/>
        <v>12807257.992000001</v>
      </c>
      <c r="AP22" s="25">
        <f>'[5]TMC Prog-Eco'!$H$20</f>
        <v>12988014.109999999</v>
      </c>
      <c r="AQ22" s="15">
        <v>0</v>
      </c>
      <c r="AR22" s="7"/>
      <c r="AS22" s="65">
        <f t="shared" si="31"/>
        <v>12988014.109999999</v>
      </c>
      <c r="AT22" s="126">
        <f t="shared" si="32"/>
        <v>25795272.101999998</v>
      </c>
      <c r="AU22" s="7">
        <v>998966</v>
      </c>
      <c r="AV22" s="7">
        <v>773571</v>
      </c>
      <c r="AW22" s="7">
        <v>11074974</v>
      </c>
      <c r="AX22" s="88">
        <f t="shared" si="17"/>
        <v>12847511</v>
      </c>
      <c r="AY22" s="7">
        <v>8190193</v>
      </c>
      <c r="AZ22" s="15">
        <v>0</v>
      </c>
      <c r="BA22" s="7">
        <v>0</v>
      </c>
      <c r="BB22" s="88">
        <f t="shared" si="7"/>
        <v>8190193</v>
      </c>
      <c r="BC22" s="71">
        <f t="shared" si="8"/>
        <v>21037704</v>
      </c>
      <c r="BD22" s="7">
        <v>1044343</v>
      </c>
      <c r="BE22" s="7">
        <v>773571</v>
      </c>
      <c r="BF22" s="7">
        <v>11074974</v>
      </c>
      <c r="BG22" s="88">
        <f t="shared" si="18"/>
        <v>12892888</v>
      </c>
      <c r="BH22" s="7">
        <v>4600000</v>
      </c>
      <c r="BI22" s="15">
        <v>0</v>
      </c>
      <c r="BJ22" s="7">
        <v>0</v>
      </c>
      <c r="BK22" s="88">
        <f t="shared" si="9"/>
        <v>4600000</v>
      </c>
      <c r="BL22" s="71">
        <f t="shared" si="10"/>
        <v>17492888</v>
      </c>
    </row>
    <row r="23" spans="1:64" ht="17.25" thickBot="1" x14ac:dyDescent="0.3">
      <c r="A23" s="79" t="s">
        <v>29</v>
      </c>
      <c r="B23" s="152" t="s">
        <v>30</v>
      </c>
      <c r="C23" s="188">
        <f>'[2]Classification prog-économique'!$D$20*1000</f>
        <v>9536380.1140000001</v>
      </c>
      <c r="D23" s="188">
        <f>'[2]Classification prog-économique'!$G$20*1000</f>
        <v>1286227.8229999999</v>
      </c>
      <c r="E23" s="188">
        <f>'[2]Classification prog-économique'!$J$20*1000</f>
        <v>415000</v>
      </c>
      <c r="F23" s="202">
        <f t="shared" si="21"/>
        <v>11237607.936999999</v>
      </c>
      <c r="G23" s="175">
        <f>'[2]Classification prog-économique'!$P$20*1000</f>
        <v>63853.375999999997</v>
      </c>
      <c r="H23" s="173">
        <f>'[2]Classification prog-économique'!$S$18*1000</f>
        <v>0</v>
      </c>
      <c r="I23" s="169">
        <f t="shared" si="11"/>
        <v>63853.375999999997</v>
      </c>
      <c r="J23" s="200">
        <f t="shared" si="22"/>
        <v>11301461.312999999</v>
      </c>
      <c r="K23" s="121">
        <f>'[3]Classification programmatique'!$D$20*1000</f>
        <v>15971591.872000001</v>
      </c>
      <c r="L23" s="121">
        <f>'[3]Classification programmatique'!$G$20*1000</f>
        <v>1189549.9889999998</v>
      </c>
      <c r="M23" s="121">
        <f>'[3]Classification programmatique'!$J$20*1000</f>
        <v>411250</v>
      </c>
      <c r="N23" s="125">
        <f t="shared" si="2"/>
        <v>17572391.861000001</v>
      </c>
      <c r="O23" s="121">
        <v>0</v>
      </c>
      <c r="P23" s="25">
        <v>0</v>
      </c>
      <c r="Q23" s="25">
        <v>0</v>
      </c>
      <c r="R23" s="124">
        <f t="shared" si="3"/>
        <v>0</v>
      </c>
      <c r="S23" s="126">
        <f t="shared" si="4"/>
        <v>17572391.861000001</v>
      </c>
      <c r="T23" s="24">
        <f>'[4]Classification programmatique'!$D$20*1000</f>
        <v>12026857.828999998</v>
      </c>
      <c r="U23" s="7">
        <f>'[4]Classification programmatique'!$G$20*1000</f>
        <v>1645906.0029999998</v>
      </c>
      <c r="V23" s="7">
        <f>'[4]Classification programmatique'!$J$20</f>
        <v>0</v>
      </c>
      <c r="W23" s="65">
        <f t="shared" si="25"/>
        <v>13672763.831999999</v>
      </c>
      <c r="X23" s="7">
        <v>0</v>
      </c>
      <c r="Y23" s="7">
        <v>0</v>
      </c>
      <c r="Z23" s="7">
        <v>0</v>
      </c>
      <c r="AA23" s="65">
        <f t="shared" si="26"/>
        <v>0</v>
      </c>
      <c r="AB23" s="71">
        <f t="shared" si="27"/>
        <v>13672763.831999999</v>
      </c>
      <c r="AC23" s="97">
        <v>15105434</v>
      </c>
      <c r="AD23" s="25">
        <v>2986000</v>
      </c>
      <c r="AE23" s="25">
        <v>1315000</v>
      </c>
      <c r="AF23" s="65">
        <f t="shared" si="28"/>
        <v>19406434</v>
      </c>
      <c r="AG23" s="25">
        <v>100000</v>
      </c>
      <c r="AH23" s="7">
        <v>577027</v>
      </c>
      <c r="AI23" s="7">
        <v>0</v>
      </c>
      <c r="AJ23" s="65">
        <f t="shared" si="29"/>
        <v>677027</v>
      </c>
      <c r="AK23" s="71">
        <f t="shared" si="6"/>
        <v>20083461</v>
      </c>
      <c r="AL23" s="25">
        <v>15633938</v>
      </c>
      <c r="AM23" s="7">
        <f>'[5]TMC Prog-Eco'!$D$21</f>
        <v>2986000</v>
      </c>
      <c r="AN23" s="7">
        <f>'[5]TMC Prog-Eco'!$E$21</f>
        <v>1315000</v>
      </c>
      <c r="AO23" s="124">
        <f t="shared" si="30"/>
        <v>19934938</v>
      </c>
      <c r="AP23" s="7">
        <f>'[5]TMC Prog-Eco'!$H$21</f>
        <v>0</v>
      </c>
      <c r="AQ23" s="7">
        <v>0</v>
      </c>
      <c r="AR23" s="7">
        <v>0</v>
      </c>
      <c r="AS23" s="65">
        <f t="shared" si="31"/>
        <v>0</v>
      </c>
      <c r="AT23" s="71">
        <f t="shared" si="32"/>
        <v>19934938</v>
      </c>
      <c r="AU23" s="7">
        <v>16252678</v>
      </c>
      <c r="AV23" s="7">
        <v>2986000</v>
      </c>
      <c r="AW23" s="7">
        <v>1315000</v>
      </c>
      <c r="AX23" s="88">
        <f t="shared" si="17"/>
        <v>20553678</v>
      </c>
      <c r="AY23" s="7">
        <v>0</v>
      </c>
      <c r="AZ23" s="7">
        <v>0</v>
      </c>
      <c r="BA23" s="7">
        <v>0</v>
      </c>
      <c r="BB23" s="88">
        <f t="shared" si="7"/>
        <v>0</v>
      </c>
      <c r="BC23" s="71">
        <f t="shared" si="8"/>
        <v>20553678</v>
      </c>
      <c r="BD23" s="7">
        <v>16950169</v>
      </c>
      <c r="BE23" s="7">
        <v>2986000</v>
      </c>
      <c r="BF23" s="7">
        <v>1315000</v>
      </c>
      <c r="BG23" s="88">
        <f t="shared" si="18"/>
        <v>21251169</v>
      </c>
      <c r="BH23" s="7">
        <v>0</v>
      </c>
      <c r="BI23" s="7">
        <v>0</v>
      </c>
      <c r="BJ23" s="7">
        <v>0</v>
      </c>
      <c r="BK23" s="88">
        <f t="shared" si="9"/>
        <v>0</v>
      </c>
      <c r="BL23" s="71">
        <f t="shared" si="10"/>
        <v>21251169</v>
      </c>
    </row>
    <row r="24" spans="1:64" ht="17.25" thickBot="1" x14ac:dyDescent="0.3">
      <c r="A24" s="79" t="s">
        <v>31</v>
      </c>
      <c r="B24" s="152" t="s">
        <v>32</v>
      </c>
      <c r="C24" s="188">
        <f>'[2]Classification prog-économique'!$D$21*1000</f>
        <v>1476712.5229999998</v>
      </c>
      <c r="D24" s="188">
        <f>'[2]Classification prog-économique'!$G$21*1000</f>
        <v>419251.31599999999</v>
      </c>
      <c r="E24" s="188">
        <f>'[2]Classification prog-économique'!$J$21*1000</f>
        <v>0</v>
      </c>
      <c r="F24" s="202">
        <f t="shared" si="21"/>
        <v>1895963.8389999997</v>
      </c>
      <c r="G24" s="175">
        <f>'[2]Classification prog-économique'!$P$21*1000</f>
        <v>80590.757999999987</v>
      </c>
      <c r="H24" s="173">
        <f>'[2]Classification prog-économique'!$S$18*1000</f>
        <v>0</v>
      </c>
      <c r="I24" s="169">
        <f t="shared" si="11"/>
        <v>80590.757999999987</v>
      </c>
      <c r="J24" s="200">
        <f t="shared" si="22"/>
        <v>1976554.5969999996</v>
      </c>
      <c r="K24" s="121">
        <f>'[3]Classification programmatique'!$D$21*1000</f>
        <v>2973623.9420000003</v>
      </c>
      <c r="L24" s="121">
        <f>'[3]Classification programmatique'!$G$21*1000</f>
        <v>438858.24300000002</v>
      </c>
      <c r="M24" s="121">
        <f>'[3]Classification programmatique'!$J$21*1000</f>
        <v>0</v>
      </c>
      <c r="N24" s="125">
        <f t="shared" si="2"/>
        <v>3412482.1850000005</v>
      </c>
      <c r="O24" s="121">
        <f>'[3]Classification programmatique'!$J$21*1000</f>
        <v>0</v>
      </c>
      <c r="P24" s="25">
        <v>0</v>
      </c>
      <c r="Q24" s="25">
        <v>0</v>
      </c>
      <c r="R24" s="124">
        <f t="shared" si="3"/>
        <v>0</v>
      </c>
      <c r="S24" s="126">
        <f t="shared" si="4"/>
        <v>3412482.1850000005</v>
      </c>
      <c r="T24" s="7">
        <f>'[4]Classification programmatique'!$D$21*1000</f>
        <v>3183090.9669999997</v>
      </c>
      <c r="U24" s="25">
        <f>'[4]Classification programmatique'!$G$21*1000</f>
        <v>576018.68200000003</v>
      </c>
      <c r="V24" s="7">
        <v>0</v>
      </c>
      <c r="W24" s="65">
        <f t="shared" si="25"/>
        <v>3759109.6489999997</v>
      </c>
      <c r="X24" s="7">
        <v>0</v>
      </c>
      <c r="Y24" s="7">
        <v>0</v>
      </c>
      <c r="Z24" s="7">
        <v>0</v>
      </c>
      <c r="AA24" s="65">
        <f t="shared" si="26"/>
        <v>0</v>
      </c>
      <c r="AB24" s="71">
        <f t="shared" si="27"/>
        <v>3759109.6489999997</v>
      </c>
      <c r="AC24" s="97">
        <v>4957018</v>
      </c>
      <c r="AD24" s="25">
        <v>1820001</v>
      </c>
      <c r="AE24" s="25">
        <v>0</v>
      </c>
      <c r="AF24" s="65">
        <f t="shared" si="28"/>
        <v>6777019</v>
      </c>
      <c r="AG24" s="25">
        <v>2000000</v>
      </c>
      <c r="AH24" s="7">
        <v>0</v>
      </c>
      <c r="AI24" s="7">
        <v>0</v>
      </c>
      <c r="AJ24" s="65">
        <f t="shared" si="29"/>
        <v>2000000</v>
      </c>
      <c r="AK24" s="71">
        <f t="shared" si="6"/>
        <v>8777019</v>
      </c>
      <c r="AL24" s="25">
        <v>4538926</v>
      </c>
      <c r="AM24" s="7">
        <f>'[5]TMC Prog-Eco'!$D$22</f>
        <v>1974001</v>
      </c>
      <c r="AN24" s="7">
        <v>0</v>
      </c>
      <c r="AO24" s="124">
        <f>SUM(AL24:AN24)</f>
        <v>6512927</v>
      </c>
      <c r="AP24" s="7">
        <f>'[5]TMC Prog-Eco'!$H$22</f>
        <v>1000000</v>
      </c>
      <c r="AQ24" s="7">
        <v>0</v>
      </c>
      <c r="AR24" s="7">
        <v>0</v>
      </c>
      <c r="AS24" s="65">
        <f t="shared" si="31"/>
        <v>1000000</v>
      </c>
      <c r="AT24" s="126">
        <f t="shared" si="32"/>
        <v>7512927</v>
      </c>
      <c r="AU24" s="7">
        <v>4705926</v>
      </c>
      <c r="AV24" s="7">
        <v>1974001</v>
      </c>
      <c r="AW24" s="7">
        <v>0</v>
      </c>
      <c r="AX24" s="88">
        <f t="shared" si="17"/>
        <v>6679927</v>
      </c>
      <c r="AY24" s="7">
        <v>1000000</v>
      </c>
      <c r="AZ24" s="7">
        <v>0</v>
      </c>
      <c r="BA24" s="7">
        <v>0</v>
      </c>
      <c r="BB24" s="88">
        <f t="shared" si="7"/>
        <v>1000000</v>
      </c>
      <c r="BC24" s="71">
        <f t="shared" si="8"/>
        <v>7679927</v>
      </c>
      <c r="BD24" s="7">
        <v>4894180</v>
      </c>
      <c r="BE24" s="7">
        <v>1974001</v>
      </c>
      <c r="BF24" s="7">
        <v>0</v>
      </c>
      <c r="BG24" s="88">
        <f t="shared" si="18"/>
        <v>6868181</v>
      </c>
      <c r="BH24" s="7">
        <v>3682082</v>
      </c>
      <c r="BI24" s="7">
        <v>0</v>
      </c>
      <c r="BJ24" s="7">
        <v>0</v>
      </c>
      <c r="BK24" s="88">
        <f t="shared" si="9"/>
        <v>3682082</v>
      </c>
      <c r="BL24" s="71">
        <f t="shared" si="10"/>
        <v>10550263</v>
      </c>
    </row>
    <row r="25" spans="1:64" ht="17.25" thickBot="1" x14ac:dyDescent="0.3">
      <c r="A25" s="80" t="s">
        <v>33</v>
      </c>
      <c r="B25" s="154" t="s">
        <v>34</v>
      </c>
      <c r="C25" s="188">
        <f>'[2]Classification prog-économique'!$D$22*1000</f>
        <v>214312.14600000001</v>
      </c>
      <c r="D25" s="188">
        <f>'[2]Classification prog-économique'!$G$22*1000</f>
        <v>26567.364000000001</v>
      </c>
      <c r="E25" s="188">
        <f>'[2]Classification prog-économique'!$J$22*1000</f>
        <v>3559686.764</v>
      </c>
      <c r="F25" s="202">
        <f t="shared" si="21"/>
        <v>3800566.2740000002</v>
      </c>
      <c r="G25" s="175">
        <f>'[2]Classification prog-économique'!$P$22*1000</f>
        <v>0</v>
      </c>
      <c r="H25" s="173">
        <f>'[2]Classification prog-économique'!$S$18*1000</f>
        <v>0</v>
      </c>
      <c r="I25" s="169">
        <f t="shared" si="11"/>
        <v>0</v>
      </c>
      <c r="J25" s="200">
        <f t="shared" si="22"/>
        <v>3800566.2740000002</v>
      </c>
      <c r="K25" s="121">
        <f>'[3]Classification programmatique'!$D$22*1000</f>
        <v>305514.80199999997</v>
      </c>
      <c r="L25" s="121">
        <f>'[3]Classification programmatique'!$G$22*1000</f>
        <v>458320.32000000007</v>
      </c>
      <c r="M25" s="121">
        <f>'[3]Classification programmatique'!$J$22*1000</f>
        <v>7634428.2640000004</v>
      </c>
      <c r="N25" s="125">
        <f t="shared" si="2"/>
        <v>8398263.3859999999</v>
      </c>
      <c r="O25" s="121">
        <f>'[3]Classification programmatique'!$P$22*1000</f>
        <v>700000</v>
      </c>
      <c r="P25" s="25">
        <v>0</v>
      </c>
      <c r="Q25" s="25">
        <v>0</v>
      </c>
      <c r="R25" s="124">
        <f t="shared" si="3"/>
        <v>700000</v>
      </c>
      <c r="S25" s="126">
        <f t="shared" si="4"/>
        <v>9098263.3859999999</v>
      </c>
      <c r="T25" s="7">
        <f>'[4]Classification programmatique'!$D$22*1000</f>
        <v>607057.98199999996</v>
      </c>
      <c r="U25" s="25">
        <f>'[4]Classification programmatique'!$G$22*1000</f>
        <v>815406.41999999993</v>
      </c>
      <c r="V25" s="7">
        <f>'[4]Classification programmatique'!$J$22*1000</f>
        <v>7524973.9999999991</v>
      </c>
      <c r="W25" s="65">
        <f t="shared" si="25"/>
        <v>8947438.4019999988</v>
      </c>
      <c r="X25" s="7">
        <v>0</v>
      </c>
      <c r="Y25" s="7">
        <v>0</v>
      </c>
      <c r="Z25" s="7">
        <v>0</v>
      </c>
      <c r="AA25" s="65">
        <f t="shared" si="26"/>
        <v>0</v>
      </c>
      <c r="AB25" s="71">
        <f t="shared" si="27"/>
        <v>8947438.4019999988</v>
      </c>
      <c r="AC25" s="97">
        <v>0</v>
      </c>
      <c r="AD25" s="7">
        <v>0</v>
      </c>
      <c r="AE25" s="7">
        <v>0</v>
      </c>
      <c r="AF25" s="65">
        <f t="shared" si="28"/>
        <v>0</v>
      </c>
      <c r="AG25" s="7">
        <v>0</v>
      </c>
      <c r="AH25" s="7">
        <v>0</v>
      </c>
      <c r="AI25" s="7">
        <v>0</v>
      </c>
      <c r="AJ25" s="65">
        <f t="shared" si="29"/>
        <v>0</v>
      </c>
      <c r="AK25" s="71">
        <f t="shared" si="6"/>
        <v>0</v>
      </c>
      <c r="AL25" s="7">
        <v>0</v>
      </c>
      <c r="AM25" s="7">
        <v>0</v>
      </c>
      <c r="AN25" s="7">
        <v>0</v>
      </c>
      <c r="AO25" s="65">
        <f t="shared" si="30"/>
        <v>0</v>
      </c>
      <c r="AP25" s="7">
        <v>0</v>
      </c>
      <c r="AQ25" s="7">
        <v>0</v>
      </c>
      <c r="AR25" s="7">
        <v>0</v>
      </c>
      <c r="AS25" s="65">
        <f t="shared" si="31"/>
        <v>0</v>
      </c>
      <c r="AT25" s="71">
        <f t="shared" si="32"/>
        <v>0</v>
      </c>
      <c r="AU25" s="7">
        <v>0</v>
      </c>
      <c r="AV25" s="7">
        <v>0</v>
      </c>
      <c r="AW25" s="7">
        <v>0</v>
      </c>
      <c r="AX25" s="88">
        <f t="shared" si="17"/>
        <v>0</v>
      </c>
      <c r="AY25" s="7">
        <v>0</v>
      </c>
      <c r="AZ25" s="7">
        <v>0</v>
      </c>
      <c r="BA25" s="7">
        <v>0</v>
      </c>
      <c r="BB25" s="88">
        <f t="shared" si="7"/>
        <v>0</v>
      </c>
      <c r="BC25" s="71">
        <f t="shared" si="8"/>
        <v>0</v>
      </c>
      <c r="BD25" s="7">
        <v>0</v>
      </c>
      <c r="BE25" s="7">
        <v>0</v>
      </c>
      <c r="BF25" s="7">
        <v>0</v>
      </c>
      <c r="BG25" s="88">
        <f t="shared" si="18"/>
        <v>0</v>
      </c>
      <c r="BH25" s="7">
        <v>0</v>
      </c>
      <c r="BI25" s="7">
        <v>0</v>
      </c>
      <c r="BJ25" s="7">
        <v>0</v>
      </c>
      <c r="BK25" s="88">
        <f t="shared" si="9"/>
        <v>0</v>
      </c>
      <c r="BL25" s="71">
        <f t="shared" si="10"/>
        <v>0</v>
      </c>
    </row>
    <row r="26" spans="1:64" ht="17.25" thickBot="1" x14ac:dyDescent="0.3">
      <c r="A26" s="82">
        <v>31</v>
      </c>
      <c r="B26" s="154" t="s">
        <v>235</v>
      </c>
      <c r="C26" s="188">
        <f>'[8]Classification prog-économique'!$D$110*1000</f>
        <v>105185</v>
      </c>
      <c r="D26" s="188">
        <f>'[8]Classification prog-économique'!$G$110*1000</f>
        <v>171342.31200000001</v>
      </c>
      <c r="E26" s="188">
        <f>'[8]Classification prog-économique'!$J$110*1000</f>
        <v>87215954.956999987</v>
      </c>
      <c r="F26" s="202">
        <f t="shared" si="21"/>
        <v>87492482.268999994</v>
      </c>
      <c r="G26" s="175"/>
      <c r="H26" s="175"/>
      <c r="I26" s="169">
        <f t="shared" si="11"/>
        <v>0</v>
      </c>
      <c r="J26" s="200">
        <f t="shared" si="22"/>
        <v>87492482.268999994</v>
      </c>
      <c r="K26" s="121">
        <v>108052</v>
      </c>
      <c r="L26" s="121">
        <f>'[7]Classification programmatique'!$G$108*1000</f>
        <v>86045.352000000014</v>
      </c>
      <c r="M26" s="121">
        <f>'[7]Classification programmatique'!$J$108*1000</f>
        <v>87256047.669</v>
      </c>
      <c r="N26" s="125">
        <f t="shared" si="2"/>
        <v>87450145.020999998</v>
      </c>
      <c r="O26" s="31">
        <v>0</v>
      </c>
      <c r="P26" s="31">
        <v>0</v>
      </c>
      <c r="Q26" s="31">
        <v>0</v>
      </c>
      <c r="R26" s="124">
        <f t="shared" si="3"/>
        <v>0</v>
      </c>
      <c r="S26" s="126">
        <f t="shared" si="4"/>
        <v>87450145.020999998</v>
      </c>
      <c r="T26" s="7">
        <f>'[6]Classification programmatique'!$D$100*1000</f>
        <v>106440</v>
      </c>
      <c r="U26" s="7">
        <f>'[6]Classification programmatique'!$G$100*1000</f>
        <v>207757.16</v>
      </c>
      <c r="V26" s="7">
        <f>'[6]Classification programmatique'!$J$100*1000</f>
        <v>89262000</v>
      </c>
      <c r="W26" s="66">
        <f t="shared" si="25"/>
        <v>89576197.159999996</v>
      </c>
      <c r="X26" s="7">
        <v>0</v>
      </c>
      <c r="Y26" s="13">
        <v>0</v>
      </c>
      <c r="Z26" s="13">
        <v>0</v>
      </c>
      <c r="AA26" s="66">
        <f t="shared" si="26"/>
        <v>0</v>
      </c>
      <c r="AB26" s="71">
        <f t="shared" si="27"/>
        <v>89576197.159999996</v>
      </c>
      <c r="AC26" s="98">
        <f>'[9]RECAP 2025'!$O$51</f>
        <v>150000</v>
      </c>
      <c r="AD26" s="32">
        <f>'[9]RECAP 2025'!$P$51</f>
        <v>850000</v>
      </c>
      <c r="AE26" s="32">
        <f>'[9]RECAP 2025'!$Q$52</f>
        <v>99600000</v>
      </c>
      <c r="AF26" s="66">
        <f t="shared" si="28"/>
        <v>100600000</v>
      </c>
      <c r="AG26" s="7">
        <v>0</v>
      </c>
      <c r="AH26" s="13">
        <v>0</v>
      </c>
      <c r="AI26" s="13">
        <v>0</v>
      </c>
      <c r="AJ26" s="66">
        <f t="shared" si="29"/>
        <v>0</v>
      </c>
      <c r="AK26" s="71">
        <f t="shared" si="6"/>
        <v>100600000</v>
      </c>
      <c r="AL26" s="7">
        <f>'[10]TMC Prog-Eco'!$C$101</f>
        <v>150000</v>
      </c>
      <c r="AM26" s="7">
        <f>'[10]TMC Prog-Eco'!$D$101</f>
        <v>850000</v>
      </c>
      <c r="AN26" s="7">
        <f>'[10]TMC Prog-Eco'!$E$101</f>
        <v>89600000</v>
      </c>
      <c r="AO26" s="66">
        <f t="shared" si="30"/>
        <v>90600000</v>
      </c>
      <c r="AP26" s="13">
        <v>0</v>
      </c>
      <c r="AQ26" s="13">
        <v>0</v>
      </c>
      <c r="AR26" s="13">
        <v>0</v>
      </c>
      <c r="AS26" s="66">
        <f t="shared" si="31"/>
        <v>0</v>
      </c>
      <c r="AT26" s="71">
        <f t="shared" si="32"/>
        <v>90600000</v>
      </c>
      <c r="AU26" s="7">
        <v>150000</v>
      </c>
      <c r="AV26" s="7">
        <v>850000</v>
      </c>
      <c r="AW26" s="7">
        <v>89800000</v>
      </c>
      <c r="AX26" s="88">
        <f t="shared" si="17"/>
        <v>90800000</v>
      </c>
      <c r="AY26" s="13">
        <v>0</v>
      </c>
      <c r="AZ26" s="13">
        <v>0</v>
      </c>
      <c r="BA26" s="13">
        <v>0</v>
      </c>
      <c r="BB26" s="88">
        <f t="shared" si="7"/>
        <v>0</v>
      </c>
      <c r="BC26" s="71">
        <f t="shared" si="8"/>
        <v>90800000</v>
      </c>
      <c r="BD26" s="7">
        <v>150000</v>
      </c>
      <c r="BE26" s="7">
        <v>850000</v>
      </c>
      <c r="BF26" s="7">
        <v>91100000</v>
      </c>
      <c r="BG26" s="88">
        <f t="shared" si="18"/>
        <v>92100000</v>
      </c>
      <c r="BH26" s="13">
        <v>0</v>
      </c>
      <c r="BI26" s="13">
        <v>0</v>
      </c>
      <c r="BJ26" s="13">
        <v>0</v>
      </c>
      <c r="BK26" s="88">
        <f t="shared" si="9"/>
        <v>0</v>
      </c>
      <c r="BL26" s="71">
        <f t="shared" si="10"/>
        <v>92100000</v>
      </c>
    </row>
    <row r="27" spans="1:64" ht="16.5" x14ac:dyDescent="0.25">
      <c r="A27" s="82">
        <v>107</v>
      </c>
      <c r="B27" s="155" t="s">
        <v>256</v>
      </c>
      <c r="C27" s="188"/>
      <c r="D27" s="188">
        <f>'[8]Classification prog-économique'!$Y$111*1000</f>
        <v>437010</v>
      </c>
      <c r="E27" s="188"/>
      <c r="F27" s="202">
        <f t="shared" si="21"/>
        <v>437010</v>
      </c>
      <c r="G27" s="175"/>
      <c r="H27" s="175"/>
      <c r="I27" s="169">
        <f t="shared" si="11"/>
        <v>0</v>
      </c>
      <c r="J27" s="200">
        <f t="shared" si="22"/>
        <v>437010</v>
      </c>
      <c r="K27" s="164">
        <v>0</v>
      </c>
      <c r="L27" s="31">
        <f>'[7]Classification programmatique'!$G$109*1000</f>
        <v>22000</v>
      </c>
      <c r="M27" s="31">
        <v>0</v>
      </c>
      <c r="N27" s="125">
        <f t="shared" si="2"/>
        <v>22000</v>
      </c>
      <c r="O27" s="31">
        <v>0</v>
      </c>
      <c r="P27" s="31">
        <v>0</v>
      </c>
      <c r="Q27" s="31">
        <v>0</v>
      </c>
      <c r="R27" s="124">
        <f t="shared" si="3"/>
        <v>0</v>
      </c>
      <c r="S27" s="126">
        <v>22000</v>
      </c>
      <c r="T27" s="7"/>
      <c r="U27" s="7">
        <f>'[6]Classification programmatique'!$G$101*1000</f>
        <v>144000</v>
      </c>
      <c r="V27" s="7">
        <v>0</v>
      </c>
      <c r="W27" s="66">
        <f t="shared" si="25"/>
        <v>144000</v>
      </c>
      <c r="X27" s="13">
        <v>0</v>
      </c>
      <c r="Y27" s="13">
        <v>0</v>
      </c>
      <c r="Z27" s="13">
        <v>0</v>
      </c>
      <c r="AA27" s="66">
        <f t="shared" si="26"/>
        <v>0</v>
      </c>
      <c r="AB27" s="71">
        <f t="shared" si="27"/>
        <v>144000</v>
      </c>
      <c r="AC27" s="7"/>
      <c r="AD27" s="32">
        <f>'[9]RECAP 2025'!$P$58</f>
        <v>5000000</v>
      </c>
      <c r="AE27" s="7">
        <v>0</v>
      </c>
      <c r="AF27" s="66">
        <f t="shared" si="28"/>
        <v>5000000</v>
      </c>
      <c r="AG27" s="13">
        <v>0</v>
      </c>
      <c r="AH27" s="13">
        <v>0</v>
      </c>
      <c r="AI27" s="13">
        <v>0</v>
      </c>
      <c r="AJ27" s="66">
        <f t="shared" si="29"/>
        <v>0</v>
      </c>
      <c r="AK27" s="71">
        <f t="shared" si="6"/>
        <v>5000000</v>
      </c>
      <c r="AL27" s="7">
        <v>0</v>
      </c>
      <c r="AM27" s="7">
        <v>0</v>
      </c>
      <c r="AN27" s="7">
        <v>28000000</v>
      </c>
      <c r="AO27" s="66">
        <f t="shared" si="30"/>
        <v>28000000</v>
      </c>
      <c r="AP27" s="13">
        <v>0</v>
      </c>
      <c r="AQ27" s="13">
        <v>0</v>
      </c>
      <c r="AR27" s="13">
        <v>0</v>
      </c>
      <c r="AS27" s="66">
        <f t="shared" si="31"/>
        <v>0</v>
      </c>
      <c r="AT27" s="71">
        <f t="shared" si="32"/>
        <v>28000000</v>
      </c>
      <c r="AU27" s="7">
        <v>0</v>
      </c>
      <c r="AV27" s="7">
        <v>0</v>
      </c>
      <c r="AW27" s="7">
        <v>28000000</v>
      </c>
      <c r="AX27" s="88">
        <f t="shared" si="17"/>
        <v>28000000</v>
      </c>
      <c r="AY27" s="13">
        <v>0</v>
      </c>
      <c r="AZ27" s="13">
        <v>0</v>
      </c>
      <c r="BA27" s="13">
        <v>0</v>
      </c>
      <c r="BB27" s="88">
        <f t="shared" si="7"/>
        <v>0</v>
      </c>
      <c r="BC27" s="71">
        <f t="shared" si="8"/>
        <v>28000000</v>
      </c>
      <c r="BD27" s="7">
        <v>0</v>
      </c>
      <c r="BE27" s="7">
        <v>0</v>
      </c>
      <c r="BF27" s="7">
        <v>28000000</v>
      </c>
      <c r="BG27" s="88">
        <f t="shared" si="18"/>
        <v>28000000</v>
      </c>
      <c r="BH27" s="13">
        <v>0</v>
      </c>
      <c r="BI27" s="13">
        <v>0</v>
      </c>
      <c r="BJ27" s="13">
        <v>0</v>
      </c>
      <c r="BK27" s="88">
        <f t="shared" si="9"/>
        <v>0</v>
      </c>
      <c r="BL27" s="71">
        <f t="shared" si="10"/>
        <v>28000000</v>
      </c>
    </row>
    <row r="28" spans="1:64" ht="16.5" x14ac:dyDescent="0.25">
      <c r="A28" s="82">
        <v>108</v>
      </c>
      <c r="B28" s="155" t="s">
        <v>236</v>
      </c>
      <c r="C28" s="188"/>
      <c r="D28" s="188"/>
      <c r="E28" s="188">
        <f>'[8]Classification prog-économique'!$Y$112*1000</f>
        <v>570100</v>
      </c>
      <c r="F28" s="202">
        <f t="shared" si="21"/>
        <v>570100</v>
      </c>
      <c r="G28" s="175"/>
      <c r="H28" s="175"/>
      <c r="I28" s="169">
        <f t="shared" si="11"/>
        <v>0</v>
      </c>
      <c r="J28" s="200">
        <f t="shared" si="22"/>
        <v>570100</v>
      </c>
      <c r="K28" s="164">
        <v>0</v>
      </c>
      <c r="L28" s="31">
        <v>0</v>
      </c>
      <c r="M28" s="31">
        <f>'[7]Classification programmatique'!$J$110*1000</f>
        <v>3913978.7499999995</v>
      </c>
      <c r="N28" s="125">
        <f t="shared" si="2"/>
        <v>3913978.7499999995</v>
      </c>
      <c r="O28" s="31">
        <v>0</v>
      </c>
      <c r="P28" s="31">
        <v>0</v>
      </c>
      <c r="Q28" s="31">
        <v>0</v>
      </c>
      <c r="R28" s="124">
        <f t="shared" si="3"/>
        <v>0</v>
      </c>
      <c r="S28" s="126">
        <v>3913978.7499999995</v>
      </c>
      <c r="T28" s="7"/>
      <c r="U28" s="7">
        <v>0</v>
      </c>
      <c r="V28" s="13">
        <f>'[6]Classification programmatique'!$J$102*1000</f>
        <v>3929400</v>
      </c>
      <c r="W28" s="66">
        <f t="shared" si="25"/>
        <v>3929400</v>
      </c>
      <c r="X28" s="13">
        <v>0</v>
      </c>
      <c r="Y28" s="13">
        <v>0</v>
      </c>
      <c r="Z28" s="13">
        <v>0</v>
      </c>
      <c r="AA28" s="66">
        <f t="shared" si="26"/>
        <v>0</v>
      </c>
      <c r="AB28" s="71">
        <f t="shared" si="27"/>
        <v>3929400</v>
      </c>
      <c r="AC28" s="7"/>
      <c r="AD28" s="7">
        <v>0</v>
      </c>
      <c r="AE28" s="13">
        <v>6000000</v>
      </c>
      <c r="AF28" s="66">
        <f t="shared" si="28"/>
        <v>6000000</v>
      </c>
      <c r="AG28" s="13">
        <v>0</v>
      </c>
      <c r="AH28" s="13">
        <v>0</v>
      </c>
      <c r="AI28" s="13">
        <v>0</v>
      </c>
      <c r="AJ28" s="66">
        <f t="shared" si="29"/>
        <v>0</v>
      </c>
      <c r="AK28" s="71">
        <f t="shared" si="6"/>
        <v>6000000</v>
      </c>
      <c r="AL28" s="7">
        <v>0</v>
      </c>
      <c r="AM28" s="7">
        <v>0</v>
      </c>
      <c r="AN28" s="13">
        <f>'[10]TMC Prog-Eco'!$E$103</f>
        <v>6000000</v>
      </c>
      <c r="AO28" s="66">
        <f t="shared" si="30"/>
        <v>6000000</v>
      </c>
      <c r="AP28" s="13">
        <v>0</v>
      </c>
      <c r="AQ28" s="13">
        <v>0</v>
      </c>
      <c r="AR28" s="13">
        <v>0</v>
      </c>
      <c r="AS28" s="66">
        <f t="shared" si="31"/>
        <v>0</v>
      </c>
      <c r="AT28" s="71">
        <f t="shared" si="32"/>
        <v>6000000</v>
      </c>
      <c r="AU28" s="7">
        <v>0</v>
      </c>
      <c r="AV28" s="7">
        <v>0</v>
      </c>
      <c r="AW28" s="13">
        <v>6000000</v>
      </c>
      <c r="AX28" s="88">
        <f t="shared" si="17"/>
        <v>6000000</v>
      </c>
      <c r="AY28" s="13">
        <v>0</v>
      </c>
      <c r="AZ28" s="13">
        <v>0</v>
      </c>
      <c r="BA28" s="13">
        <v>0</v>
      </c>
      <c r="BB28" s="88">
        <f t="shared" si="7"/>
        <v>0</v>
      </c>
      <c r="BC28" s="71">
        <f t="shared" si="8"/>
        <v>6000000</v>
      </c>
      <c r="BD28" s="7">
        <v>0</v>
      </c>
      <c r="BE28" s="7">
        <v>0</v>
      </c>
      <c r="BF28" s="13">
        <v>6000000</v>
      </c>
      <c r="BG28" s="88">
        <f t="shared" si="18"/>
        <v>6000000</v>
      </c>
      <c r="BH28" s="13">
        <v>0</v>
      </c>
      <c r="BI28" s="13">
        <v>0</v>
      </c>
      <c r="BJ28" s="13">
        <v>0</v>
      </c>
      <c r="BK28" s="88">
        <f t="shared" si="9"/>
        <v>0</v>
      </c>
      <c r="BL28" s="71">
        <f t="shared" si="10"/>
        <v>6000000</v>
      </c>
    </row>
    <row r="29" spans="1:64" ht="17.25" thickBot="1" x14ac:dyDescent="0.3">
      <c r="A29" s="227" t="s">
        <v>35</v>
      </c>
      <c r="B29" s="228"/>
      <c r="C29" s="201">
        <f>C30+C31+C32+C33+C34</f>
        <v>36441900</v>
      </c>
      <c r="D29" s="201">
        <f>D30+D31+D32+D33+D34</f>
        <v>8871300</v>
      </c>
      <c r="E29" s="201">
        <f>E30+E31+E32+E33+E34</f>
        <v>623000</v>
      </c>
      <c r="F29" s="202">
        <f t="shared" si="21"/>
        <v>45936200</v>
      </c>
      <c r="G29" s="170">
        <f>G30+G31+G32+G33+G34</f>
        <v>1869100</v>
      </c>
      <c r="H29" s="170">
        <f>H30+H31+H32+H33+H34</f>
        <v>0</v>
      </c>
      <c r="I29" s="169">
        <f t="shared" si="11"/>
        <v>1869100</v>
      </c>
      <c r="J29" s="200">
        <f t="shared" si="22"/>
        <v>47805300</v>
      </c>
      <c r="K29" s="162">
        <f>K30+K31+K33+K32+K34</f>
        <v>46552727.142000005</v>
      </c>
      <c r="L29" s="122">
        <f>L30+L31+L33+L32+L34</f>
        <v>6960962.4240000006</v>
      </c>
      <c r="M29" s="122">
        <f>M30+M31+M33+M32+M34</f>
        <v>484000</v>
      </c>
      <c r="N29" s="123">
        <f t="shared" si="2"/>
        <v>53997689.566000007</v>
      </c>
      <c r="O29" s="122">
        <f>O30+O31+O33+O32+O34</f>
        <v>6776115.7260000007</v>
      </c>
      <c r="P29" s="122">
        <f>P30+P31+P33+P32+P34</f>
        <v>0</v>
      </c>
      <c r="Q29" s="122">
        <f>Q30+Q31+Q33+Q32+Q34</f>
        <v>0</v>
      </c>
      <c r="R29" s="131">
        <f t="shared" si="3"/>
        <v>6776115.7260000007</v>
      </c>
      <c r="S29" s="126">
        <f>S30+S31+S32+S33+S34</f>
        <v>60773805.292000003</v>
      </c>
      <c r="T29" s="5">
        <f t="shared" ref="T29:AB29" si="33">T30+T31+T33+T32+T34</f>
        <v>53055283.198999994</v>
      </c>
      <c r="U29" s="5">
        <f t="shared" si="33"/>
        <v>6957099.6689999988</v>
      </c>
      <c r="V29" s="5">
        <f t="shared" si="33"/>
        <v>509000</v>
      </c>
      <c r="W29" s="64">
        <f t="shared" si="33"/>
        <v>60521382.867999993</v>
      </c>
      <c r="X29" s="5">
        <f t="shared" si="33"/>
        <v>5414674.8889999995</v>
      </c>
      <c r="Y29" s="5">
        <f t="shared" si="33"/>
        <v>0</v>
      </c>
      <c r="Z29" s="5">
        <f t="shared" si="33"/>
        <v>0</v>
      </c>
      <c r="AA29" s="64">
        <f t="shared" si="33"/>
        <v>5414674.8889999995</v>
      </c>
      <c r="AB29" s="71">
        <f t="shared" si="33"/>
        <v>65936057.756999992</v>
      </c>
      <c r="AC29" s="5">
        <f t="shared" ref="AC29:AS29" si="34">AC30+AC31+AC33+AC32+AC34</f>
        <v>57382603</v>
      </c>
      <c r="AD29" s="5">
        <f t="shared" si="34"/>
        <v>8220135</v>
      </c>
      <c r="AE29" s="5">
        <f t="shared" si="34"/>
        <v>939385</v>
      </c>
      <c r="AF29" s="64">
        <f t="shared" si="34"/>
        <v>66542123</v>
      </c>
      <c r="AG29" s="5">
        <f t="shared" si="34"/>
        <v>9300000</v>
      </c>
      <c r="AH29" s="5">
        <f t="shared" si="34"/>
        <v>0</v>
      </c>
      <c r="AI29" s="5">
        <f t="shared" si="34"/>
        <v>0</v>
      </c>
      <c r="AJ29" s="64">
        <f t="shared" si="34"/>
        <v>9300000</v>
      </c>
      <c r="AK29" s="71">
        <f t="shared" si="34"/>
        <v>75842123</v>
      </c>
      <c r="AL29" s="122">
        <f t="shared" si="34"/>
        <v>59409945</v>
      </c>
      <c r="AM29" s="5">
        <f t="shared" si="34"/>
        <v>8720135</v>
      </c>
      <c r="AN29" s="5">
        <f t="shared" si="34"/>
        <v>1739385</v>
      </c>
      <c r="AO29" s="123">
        <f t="shared" si="34"/>
        <v>69869465</v>
      </c>
      <c r="AP29" s="5">
        <f t="shared" si="34"/>
        <v>10050000</v>
      </c>
      <c r="AQ29" s="5">
        <f t="shared" si="34"/>
        <v>0</v>
      </c>
      <c r="AR29" s="122">
        <f t="shared" si="34"/>
        <v>10739415</v>
      </c>
      <c r="AS29" s="123">
        <f t="shared" si="34"/>
        <v>20789415</v>
      </c>
      <c r="AT29" s="126">
        <f t="shared" ref="AT29:AT42" si="35">AO29+AS29</f>
        <v>90658880</v>
      </c>
      <c r="AU29" s="5">
        <f>AU30+AU31+AU32+AU33+AU34</f>
        <v>63980709</v>
      </c>
      <c r="AV29" s="5">
        <f>AV30+AV31+AV32+AV33+AV34</f>
        <v>8720135</v>
      </c>
      <c r="AW29" s="5">
        <f>AW30+AW31+AW32+AW33+AW34</f>
        <v>1739385</v>
      </c>
      <c r="AX29" s="64">
        <f t="shared" si="17"/>
        <v>74440229</v>
      </c>
      <c r="AY29" s="5">
        <f>AY30+AY31+AY32+AY33+AY34</f>
        <v>12550000</v>
      </c>
      <c r="AZ29" s="5">
        <f>AZ30+AZ31+AZ32+AZ33+AZ34</f>
        <v>0</v>
      </c>
      <c r="BA29" s="5">
        <f>BA30+BA31+BA32+BA33+BA34</f>
        <v>14319220</v>
      </c>
      <c r="BB29" s="64">
        <f t="shared" si="7"/>
        <v>26869220</v>
      </c>
      <c r="BC29" s="71">
        <f t="shared" si="8"/>
        <v>101309449</v>
      </c>
      <c r="BD29" s="5">
        <f>BD30+BD31+BD32+BD33+BD34</f>
        <v>66796808</v>
      </c>
      <c r="BE29" s="5">
        <f>BE30+BE31+BE32+BE33+BE34</f>
        <v>8720135</v>
      </c>
      <c r="BF29" s="5">
        <f>BF30+BF31+BF32+BF33+BF34</f>
        <v>1739385</v>
      </c>
      <c r="BG29" s="64">
        <f t="shared" si="18"/>
        <v>77256328</v>
      </c>
      <c r="BH29" s="5">
        <f>BH30+BH31+BH32+BH33+BH34</f>
        <v>13750000</v>
      </c>
      <c r="BI29" s="5">
        <f>BI30+BI31+BI32+BI33+BI34</f>
        <v>0</v>
      </c>
      <c r="BJ29" s="5">
        <f>BJ30+BJ31+BJ32+BJ33+BJ34</f>
        <v>10739415</v>
      </c>
      <c r="BK29" s="64">
        <f t="shared" si="9"/>
        <v>24489415</v>
      </c>
      <c r="BL29" s="71">
        <f t="shared" si="10"/>
        <v>101745743</v>
      </c>
    </row>
    <row r="30" spans="1:64" ht="17.25" thickBot="1" x14ac:dyDescent="0.35">
      <c r="A30" s="90" t="s">
        <v>148</v>
      </c>
      <c r="B30" s="152" t="s">
        <v>36</v>
      </c>
      <c r="C30" s="188">
        <f>'[2]Classification prog-économique'!$D$24*1000</f>
        <v>448700</v>
      </c>
      <c r="D30" s="188">
        <f>'[2]Classification prog-économique'!$G$24*1000</f>
        <v>1840600</v>
      </c>
      <c r="E30" s="188">
        <f>'[2]Classification prog-économique'!$J$24*1000</f>
        <v>0</v>
      </c>
      <c r="F30" s="202">
        <f t="shared" si="21"/>
        <v>2289300</v>
      </c>
      <c r="G30" s="171">
        <f>'[2]Classification prog-économique'!$P$24*1000</f>
        <v>92800</v>
      </c>
      <c r="H30" s="171">
        <f>'[2]Classification prog-économique'!$S$24*1000</f>
        <v>0</v>
      </c>
      <c r="I30" s="169">
        <f t="shared" si="11"/>
        <v>92800</v>
      </c>
      <c r="J30" s="200">
        <f t="shared" si="22"/>
        <v>2382100</v>
      </c>
      <c r="K30" s="121">
        <f>'[3]Classification programmatique'!$D$24*1000</f>
        <v>1014416.4349999999</v>
      </c>
      <c r="L30" s="121">
        <f>'[3]Classification programmatique'!$G$24*1000</f>
        <v>1975686.176</v>
      </c>
      <c r="M30" s="121">
        <f>'[3]Classification programmatique'!$J$24*1000</f>
        <v>0</v>
      </c>
      <c r="N30" s="125">
        <f t="shared" si="2"/>
        <v>2990102.611</v>
      </c>
      <c r="O30" s="121">
        <f>'[3]Classification programmatique'!$P$24*1000</f>
        <v>365531.23599999998</v>
      </c>
      <c r="P30" s="25">
        <v>0</v>
      </c>
      <c r="Q30" s="25">
        <v>0</v>
      </c>
      <c r="R30" s="124">
        <f t="shared" si="3"/>
        <v>365531.23599999998</v>
      </c>
      <c r="S30" s="126">
        <f t="shared" si="4"/>
        <v>3355633.8470000001</v>
      </c>
      <c r="T30" s="16">
        <f>'[4]Classification programmatique'!$D$24*1000</f>
        <v>966816.82000000007</v>
      </c>
      <c r="U30" s="16">
        <f>'[4]Classification programmatique'!$G$24*1000</f>
        <v>2245919.0559999999</v>
      </c>
      <c r="V30" s="7">
        <v>0</v>
      </c>
      <c r="W30" s="65">
        <f>SUM(T30:V30)</f>
        <v>3212735.8760000002</v>
      </c>
      <c r="X30" s="25">
        <f>'[4]Classification programmatique'!$P$24*1000</f>
        <v>391579.62199999997</v>
      </c>
      <c r="Y30" s="7">
        <v>0</v>
      </c>
      <c r="Z30" s="7">
        <v>0</v>
      </c>
      <c r="AA30" s="65">
        <f>SUM(X30:Z30)</f>
        <v>391579.62199999997</v>
      </c>
      <c r="AB30" s="71">
        <f>W30+AA30</f>
        <v>3604315.4980000001</v>
      </c>
      <c r="AC30" s="23">
        <v>763465</v>
      </c>
      <c r="AD30" s="23">
        <v>2756181</v>
      </c>
      <c r="AE30" s="23">
        <v>0</v>
      </c>
      <c r="AF30" s="65">
        <f>SUM(AC30:AE30)</f>
        <v>3519646</v>
      </c>
      <c r="AG30" s="23">
        <v>1000000</v>
      </c>
      <c r="AH30" s="7">
        <v>0</v>
      </c>
      <c r="AI30" s="7">
        <v>0</v>
      </c>
      <c r="AJ30" s="65">
        <f>SUM(AG30:AI30)</f>
        <v>1000000</v>
      </c>
      <c r="AK30" s="71">
        <f t="shared" si="6"/>
        <v>4519646</v>
      </c>
      <c r="AL30" s="7">
        <v>801120</v>
      </c>
      <c r="AM30" s="7">
        <f>'[10]TMC Prog-Eco'!$D$25</f>
        <v>2746181</v>
      </c>
      <c r="AN30" s="7">
        <v>0</v>
      </c>
      <c r="AO30" s="65">
        <f>SUM(AL30:AN30)</f>
        <v>3547301</v>
      </c>
      <c r="AP30" s="7">
        <v>2650000</v>
      </c>
      <c r="AQ30" s="7">
        <v>0</v>
      </c>
      <c r="AR30" s="7">
        <v>10739415</v>
      </c>
      <c r="AS30" s="65">
        <f>SUM(AP30:AR30)</f>
        <v>13389415</v>
      </c>
      <c r="AT30" s="71">
        <f t="shared" si="35"/>
        <v>16936716</v>
      </c>
      <c r="AU30" s="7">
        <v>860788</v>
      </c>
      <c r="AV30" s="7">
        <v>2746181</v>
      </c>
      <c r="AW30" s="7"/>
      <c r="AX30" s="88">
        <f t="shared" si="17"/>
        <v>3606969</v>
      </c>
      <c r="AY30" s="7">
        <f>17169220-BA30</f>
        <v>2850000</v>
      </c>
      <c r="AZ30" s="7">
        <v>0</v>
      </c>
      <c r="BA30" s="7">
        <v>14319220</v>
      </c>
      <c r="BB30" s="88">
        <f t="shared" si="7"/>
        <v>17169220</v>
      </c>
      <c r="BC30" s="71">
        <f t="shared" si="8"/>
        <v>20776189</v>
      </c>
      <c r="BD30" s="7">
        <v>897549</v>
      </c>
      <c r="BE30" s="7">
        <v>2746181</v>
      </c>
      <c r="BF30" s="7"/>
      <c r="BG30" s="88">
        <f t="shared" si="18"/>
        <v>3643730</v>
      </c>
      <c r="BH30" s="7">
        <v>1550000</v>
      </c>
      <c r="BI30" s="7">
        <v>0</v>
      </c>
      <c r="BJ30" s="7">
        <v>10739415</v>
      </c>
      <c r="BK30" s="88">
        <f t="shared" si="9"/>
        <v>12289415</v>
      </c>
      <c r="BL30" s="71">
        <f t="shared" si="10"/>
        <v>15933145</v>
      </c>
    </row>
    <row r="31" spans="1:64" ht="17.25" thickBot="1" x14ac:dyDescent="0.35">
      <c r="A31" s="79" t="s">
        <v>150</v>
      </c>
      <c r="B31" s="152" t="s">
        <v>38</v>
      </c>
      <c r="C31" s="188">
        <f>'[2]Classification prog-économique'!$D$25*1000</f>
        <v>31942700</v>
      </c>
      <c r="D31" s="188">
        <f>'[2]Classification prog-économique'!$G$25*1000</f>
        <v>6605700</v>
      </c>
      <c r="E31" s="188">
        <f>'[2]Classification prog-économique'!$J$25*1000</f>
        <v>363000</v>
      </c>
      <c r="F31" s="202">
        <f t="shared" si="21"/>
        <v>38911400</v>
      </c>
      <c r="G31" s="171">
        <f>'[2]Classification prog-économique'!$P$25*1000</f>
        <v>276300</v>
      </c>
      <c r="H31" s="171">
        <f>'[2]Classification prog-économique'!$S$25*1000</f>
        <v>0</v>
      </c>
      <c r="I31" s="169">
        <f t="shared" si="11"/>
        <v>276300</v>
      </c>
      <c r="J31" s="200">
        <f t="shared" si="22"/>
        <v>39187700</v>
      </c>
      <c r="K31" s="121">
        <f>'[3]Classification programmatique'!$D$25*1000</f>
        <v>41856734.652000003</v>
      </c>
      <c r="L31" s="121">
        <f>'[3]Classification programmatique'!$G$25*1000</f>
        <v>4625994.142</v>
      </c>
      <c r="M31" s="121">
        <f>'[3]Classification programmatique'!$J$25*1000</f>
        <v>184000</v>
      </c>
      <c r="N31" s="125">
        <f t="shared" si="2"/>
        <v>46666728.794</v>
      </c>
      <c r="O31" s="121">
        <f>'[3]Classification programmatique'!$P$25*1000</f>
        <v>2289676.8459999999</v>
      </c>
      <c r="P31" s="25"/>
      <c r="Q31" s="25"/>
      <c r="R31" s="124">
        <f t="shared" si="3"/>
        <v>2289676.8459999999</v>
      </c>
      <c r="S31" s="126">
        <f t="shared" si="4"/>
        <v>48956405.640000001</v>
      </c>
      <c r="T31" s="16">
        <f>'[4]Classification programmatique'!$D$25*1000</f>
        <v>46963193.507999994</v>
      </c>
      <c r="U31" s="16">
        <f>'[4]Classification programmatique'!$G$25*1000</f>
        <v>4280735.0799999991</v>
      </c>
      <c r="V31" s="7">
        <f>'[4]Classification programmatique'!$J$25*1000</f>
        <v>209000</v>
      </c>
      <c r="W31" s="65">
        <f>SUM(T31:V31)</f>
        <v>51452928.587999992</v>
      </c>
      <c r="X31" s="25">
        <f>'[4]Classification programmatique'!$P$25*1000</f>
        <v>2006799.74</v>
      </c>
      <c r="Y31" s="7"/>
      <c r="Z31" s="7"/>
      <c r="AA31" s="65">
        <f>SUM(X31:Z31)</f>
        <v>2006799.74</v>
      </c>
      <c r="AB31" s="71">
        <f>W31+AA31</f>
        <v>53459728.327999994</v>
      </c>
      <c r="AC31" s="25">
        <v>50515371</v>
      </c>
      <c r="AD31" s="25">
        <v>5234954</v>
      </c>
      <c r="AE31" s="25">
        <v>209000</v>
      </c>
      <c r="AF31" s="65">
        <f>SUM(AC31:AE31)</f>
        <v>55959325</v>
      </c>
      <c r="AG31" s="25">
        <v>4100000</v>
      </c>
      <c r="AH31" s="7"/>
      <c r="AI31" s="7"/>
      <c r="AJ31" s="65">
        <f>SUM(AG31:AI31)</f>
        <v>4100000</v>
      </c>
      <c r="AK31" s="71">
        <f t="shared" si="6"/>
        <v>60059325</v>
      </c>
      <c r="AL31" s="7">
        <v>52377621</v>
      </c>
      <c r="AM31" s="7">
        <f>'[10]TMC Prog-Eco'!$D$26</f>
        <v>5734954</v>
      </c>
      <c r="AN31" s="15">
        <f>'[10]TMC Prog-Eco'!$E$26</f>
        <v>209000</v>
      </c>
      <c r="AO31" s="65">
        <f>SUM(AL31:AN31)</f>
        <v>58321575</v>
      </c>
      <c r="AP31" s="7">
        <f>'[10]TMC Prog-Eco'!$G$26</f>
        <v>4100000</v>
      </c>
      <c r="AQ31" s="7">
        <v>0</v>
      </c>
      <c r="AR31" s="7">
        <v>0</v>
      </c>
      <c r="AS31" s="65">
        <f>SUM(AP31:AR31)</f>
        <v>4100000</v>
      </c>
      <c r="AT31" s="71">
        <f t="shared" si="35"/>
        <v>62421575</v>
      </c>
      <c r="AU31" s="7">
        <v>56444740</v>
      </c>
      <c r="AV31" s="7">
        <v>5734954</v>
      </c>
      <c r="AW31" s="7">
        <v>209000</v>
      </c>
      <c r="AX31" s="88">
        <f t="shared" si="17"/>
        <v>62388694</v>
      </c>
      <c r="AY31" s="7">
        <v>5000000</v>
      </c>
      <c r="AZ31" s="7">
        <v>0</v>
      </c>
      <c r="BA31" s="7">
        <v>0</v>
      </c>
      <c r="BB31" s="88">
        <f t="shared" si="7"/>
        <v>5000000</v>
      </c>
      <c r="BC31" s="71">
        <f t="shared" si="8"/>
        <v>67388694</v>
      </c>
      <c r="BD31" s="7">
        <v>58950540</v>
      </c>
      <c r="BE31" s="7">
        <v>5734954</v>
      </c>
      <c r="BF31" s="7">
        <v>209000</v>
      </c>
      <c r="BG31" s="88">
        <f t="shared" si="18"/>
        <v>64894494</v>
      </c>
      <c r="BH31" s="7">
        <v>9000000</v>
      </c>
      <c r="BI31" s="7">
        <v>0</v>
      </c>
      <c r="BJ31" s="7">
        <v>0</v>
      </c>
      <c r="BK31" s="88">
        <f t="shared" si="9"/>
        <v>9000000</v>
      </c>
      <c r="BL31" s="71">
        <f t="shared" si="10"/>
        <v>73894494</v>
      </c>
    </row>
    <row r="32" spans="1:64" ht="17.25" thickBot="1" x14ac:dyDescent="0.3">
      <c r="A32" s="79" t="s">
        <v>122</v>
      </c>
      <c r="B32" s="152" t="s">
        <v>233</v>
      </c>
      <c r="C32" s="188">
        <f>'[2]Classification prog-économique'!$D$26*1000</f>
        <v>3852500</v>
      </c>
      <c r="D32" s="188">
        <f>'[2]Classification prog-économique'!$G$26*1000</f>
        <v>311300</v>
      </c>
      <c r="E32" s="188">
        <f>'[2]Classification prog-économique'!$J$26*1000</f>
        <v>240000</v>
      </c>
      <c r="F32" s="202">
        <f t="shared" si="21"/>
        <v>4403800</v>
      </c>
      <c r="G32" s="171">
        <f>'[2]Classification prog-économique'!$P$26*1000</f>
        <v>0</v>
      </c>
      <c r="H32" s="171">
        <f>'[2]Classification prog-économique'!$S$26*1000</f>
        <v>0</v>
      </c>
      <c r="I32" s="169">
        <f t="shared" si="11"/>
        <v>0</v>
      </c>
      <c r="J32" s="200">
        <f t="shared" si="22"/>
        <v>4403800</v>
      </c>
      <c r="K32" s="121">
        <f>'[3]Classification programmatique'!$D$26*1000</f>
        <v>3521633.6439999999</v>
      </c>
      <c r="L32" s="121">
        <f>'[3]Classification programmatique'!$G$26*1000</f>
        <v>237819.12099999998</v>
      </c>
      <c r="M32" s="121">
        <f>'[3]Classification programmatique'!$J$26*1000</f>
        <v>280000</v>
      </c>
      <c r="N32" s="125">
        <f t="shared" si="2"/>
        <v>4039452.7649999997</v>
      </c>
      <c r="O32" s="121">
        <f>'[3]Classification programmatique'!$P$26*1000</f>
        <v>347407.64400000003</v>
      </c>
      <c r="P32" s="25"/>
      <c r="Q32" s="25"/>
      <c r="R32" s="124">
        <f t="shared" si="3"/>
        <v>347407.64400000003</v>
      </c>
      <c r="S32" s="126">
        <f t="shared" si="4"/>
        <v>4386860.409</v>
      </c>
      <c r="T32" s="25">
        <f>'[4]Classification programmatique'!$D$26*1000</f>
        <v>5040483.8099999996</v>
      </c>
      <c r="U32" s="25">
        <f>'[4]Classification programmatique'!$G$26*1000</f>
        <v>235754.70600000001</v>
      </c>
      <c r="V32" s="7">
        <f>'[4]Classification programmatique'!$I$26*1000</f>
        <v>280000</v>
      </c>
      <c r="W32" s="65">
        <f>SUM(T32:V32)</f>
        <v>5556238.5159999998</v>
      </c>
      <c r="X32" s="25">
        <f>'[4]Classification programmatique'!$P$26*1000</f>
        <v>1016295.527</v>
      </c>
      <c r="Y32" s="7"/>
      <c r="Z32" s="7"/>
      <c r="AA32" s="65">
        <f>SUM(X32:Z32)</f>
        <v>1016295.527</v>
      </c>
      <c r="AB32" s="71">
        <f>W32+AA32</f>
        <v>6572534.0429999996</v>
      </c>
      <c r="AC32" s="25">
        <v>5963774</v>
      </c>
      <c r="AD32" s="25">
        <v>0</v>
      </c>
      <c r="AE32" s="25">
        <v>710385</v>
      </c>
      <c r="AF32" s="65">
        <f>SUM(AC32:AE32)</f>
        <v>6674159</v>
      </c>
      <c r="AG32" s="25">
        <v>2200000</v>
      </c>
      <c r="AH32" s="7"/>
      <c r="AI32" s="7"/>
      <c r="AJ32" s="65">
        <f>SUM(AG32:AI32)</f>
        <v>2200000</v>
      </c>
      <c r="AK32" s="71">
        <f t="shared" si="6"/>
        <v>8874159</v>
      </c>
      <c r="AL32" s="7">
        <v>6092873</v>
      </c>
      <c r="AM32" s="7">
        <v>0</v>
      </c>
      <c r="AN32" s="7">
        <f>'[10]TMC Prog-Eco'!$E$27</f>
        <v>710385</v>
      </c>
      <c r="AO32" s="65">
        <f>SUM(AL32:AN32)</f>
        <v>6803258</v>
      </c>
      <c r="AP32" s="7">
        <v>2100000</v>
      </c>
      <c r="AQ32" s="7">
        <v>0</v>
      </c>
      <c r="AR32" s="7">
        <v>0</v>
      </c>
      <c r="AS32" s="65">
        <f>SUM(AP32:AR32)</f>
        <v>2100000</v>
      </c>
      <c r="AT32" s="71">
        <f t="shared" si="35"/>
        <v>8903258</v>
      </c>
      <c r="AU32" s="7">
        <v>6525402</v>
      </c>
      <c r="AV32" s="7">
        <v>0</v>
      </c>
      <c r="AW32" s="7">
        <v>710385</v>
      </c>
      <c r="AX32" s="88">
        <f t="shared" si="17"/>
        <v>7235787</v>
      </c>
      <c r="AY32" s="7">
        <v>2000000</v>
      </c>
      <c r="AZ32" s="7">
        <v>0</v>
      </c>
      <c r="BA32" s="7">
        <v>0</v>
      </c>
      <c r="BB32" s="88">
        <f t="shared" si="7"/>
        <v>2000000</v>
      </c>
      <c r="BC32" s="71">
        <f t="shared" si="8"/>
        <v>9235787</v>
      </c>
      <c r="BD32" s="7">
        <v>6791888</v>
      </c>
      <c r="BE32" s="7">
        <v>0</v>
      </c>
      <c r="BF32" s="7">
        <v>710385</v>
      </c>
      <c r="BG32" s="88">
        <f t="shared" si="18"/>
        <v>7502273</v>
      </c>
      <c r="BH32" s="7">
        <v>2000000</v>
      </c>
      <c r="BI32" s="7">
        <v>0</v>
      </c>
      <c r="BJ32" s="7">
        <v>0</v>
      </c>
      <c r="BK32" s="88">
        <f t="shared" si="9"/>
        <v>2000000</v>
      </c>
      <c r="BL32" s="71">
        <f t="shared" si="10"/>
        <v>9502273</v>
      </c>
    </row>
    <row r="33" spans="1:64" ht="17.25" thickBot="1" x14ac:dyDescent="0.3">
      <c r="A33" s="79" t="s">
        <v>124</v>
      </c>
      <c r="B33" s="152" t="s">
        <v>41</v>
      </c>
      <c r="C33" s="188">
        <f>'[2]Classification prog-économique'!$D$28*1000</f>
        <v>58500</v>
      </c>
      <c r="D33" s="188">
        <f>'[2]Classification prog-économique'!$G$28*1000</f>
        <v>0</v>
      </c>
      <c r="E33" s="188">
        <f>'[2]Classification prog-économique'!$J$28*1000</f>
        <v>20000</v>
      </c>
      <c r="F33" s="202">
        <f t="shared" si="21"/>
        <v>78500</v>
      </c>
      <c r="G33" s="171">
        <f>'[2]Classification prog-économique'!$P$28*1000</f>
        <v>1500000</v>
      </c>
      <c r="H33" s="171">
        <f>'[2]Classification prog-économique'!$S$28*1000</f>
        <v>0</v>
      </c>
      <c r="I33" s="169">
        <f t="shared" si="11"/>
        <v>1500000</v>
      </c>
      <c r="J33" s="200">
        <f t="shared" si="22"/>
        <v>1578500</v>
      </c>
      <c r="K33" s="163">
        <v>0</v>
      </c>
      <c r="L33" s="25">
        <v>0</v>
      </c>
      <c r="M33" s="121">
        <f>'[3]Classification programmatique'!$J$28*1000</f>
        <v>20000</v>
      </c>
      <c r="N33" s="125">
        <f t="shared" si="2"/>
        <v>20000</v>
      </c>
      <c r="O33" s="121">
        <f>'[3]Classification programmatique'!$P$28*1000</f>
        <v>3773500</v>
      </c>
      <c r="P33" s="25"/>
      <c r="Q33" s="25"/>
      <c r="R33" s="124">
        <f t="shared" si="3"/>
        <v>3773500</v>
      </c>
      <c r="S33" s="126">
        <f t="shared" si="4"/>
        <v>3793500</v>
      </c>
      <c r="T33" s="7">
        <f>'[4]Classification programmatique'!$D$28*1000</f>
        <v>11138.045999999998</v>
      </c>
      <c r="U33" s="7">
        <v>0</v>
      </c>
      <c r="V33" s="7">
        <f>'[4]Classification programmatique'!$J$28*1000</f>
        <v>20000</v>
      </c>
      <c r="W33" s="65">
        <f>T33+U33+V33</f>
        <v>31138.045999999998</v>
      </c>
      <c r="X33" s="7">
        <f>'[4]Classification programmatique'!$P$28*1000</f>
        <v>2000000</v>
      </c>
      <c r="Y33" s="7"/>
      <c r="Z33" s="7"/>
      <c r="AA33" s="65">
        <f>SUM(X33:Z33)</f>
        <v>2000000</v>
      </c>
      <c r="AB33" s="71">
        <f>W33+AA33</f>
        <v>2031138.0460000001</v>
      </c>
      <c r="AC33" s="30">
        <v>0</v>
      </c>
      <c r="AD33" s="30">
        <v>0</v>
      </c>
      <c r="AE33" s="30">
        <v>20000</v>
      </c>
      <c r="AF33" s="65">
        <f>AC33+AD33+AE33</f>
        <v>20000</v>
      </c>
      <c r="AG33" s="7">
        <v>2000000</v>
      </c>
      <c r="AH33" s="7"/>
      <c r="AI33" s="7"/>
      <c r="AJ33" s="65">
        <f>SUM(AG33:AI33)</f>
        <v>2000000</v>
      </c>
      <c r="AK33" s="71">
        <f t="shared" si="6"/>
        <v>2020000</v>
      </c>
      <c r="AL33" s="7">
        <v>0</v>
      </c>
      <c r="AM33" s="7">
        <v>0</v>
      </c>
      <c r="AN33" s="7">
        <f>'[10]TMC Prog-Eco'!$E$29</f>
        <v>820000</v>
      </c>
      <c r="AO33" s="65">
        <f>AL33+AM33+AN33</f>
        <v>820000</v>
      </c>
      <c r="AP33" s="7">
        <f>'[10]TMC Prog-Eco'!$H$29</f>
        <v>1200000</v>
      </c>
      <c r="AQ33" s="7">
        <v>0</v>
      </c>
      <c r="AR33" s="7">
        <v>0</v>
      </c>
      <c r="AS33" s="65">
        <f>SUM(AP33:AR33)</f>
        <v>1200000</v>
      </c>
      <c r="AT33" s="71">
        <f t="shared" si="35"/>
        <v>2020000</v>
      </c>
      <c r="AU33" s="7">
        <v>0</v>
      </c>
      <c r="AV33" s="7">
        <v>0</v>
      </c>
      <c r="AW33" s="7">
        <v>820000</v>
      </c>
      <c r="AX33" s="88">
        <f t="shared" si="17"/>
        <v>820000</v>
      </c>
      <c r="AY33" s="7">
        <v>2700000</v>
      </c>
      <c r="AZ33" s="7">
        <v>0</v>
      </c>
      <c r="BA33" s="7">
        <v>0</v>
      </c>
      <c r="BB33" s="88">
        <f t="shared" si="7"/>
        <v>2700000</v>
      </c>
      <c r="BC33" s="71">
        <f t="shared" si="8"/>
        <v>3520000</v>
      </c>
      <c r="BD33" s="7">
        <v>0</v>
      </c>
      <c r="BE33" s="7">
        <v>0</v>
      </c>
      <c r="BF33" s="7">
        <v>820000</v>
      </c>
      <c r="BG33" s="88">
        <f t="shared" si="18"/>
        <v>820000</v>
      </c>
      <c r="BH33" s="7">
        <v>1200000</v>
      </c>
      <c r="BI33" s="7">
        <v>0</v>
      </c>
      <c r="BJ33" s="7">
        <v>0</v>
      </c>
      <c r="BK33" s="88">
        <f t="shared" si="9"/>
        <v>1200000</v>
      </c>
      <c r="BL33" s="71">
        <f t="shared" si="10"/>
        <v>2020000</v>
      </c>
    </row>
    <row r="34" spans="1:64" ht="17.25" thickBot="1" x14ac:dyDescent="0.3">
      <c r="A34" s="80" t="s">
        <v>123</v>
      </c>
      <c r="B34" s="152" t="s">
        <v>43</v>
      </c>
      <c r="C34" s="188">
        <f>'[2]Classification prog-économique'!$D$27*1000</f>
        <v>139500</v>
      </c>
      <c r="D34" s="188">
        <f>'[2]Classification prog-économique'!$G$27*1000</f>
        <v>113700</v>
      </c>
      <c r="E34" s="188">
        <f>'[2]Classification prog-économique'!$J$27*1000</f>
        <v>0</v>
      </c>
      <c r="F34" s="202">
        <f t="shared" si="21"/>
        <v>253200</v>
      </c>
      <c r="G34" s="171">
        <f>'[2]Classification prog-économique'!$P$27*1000</f>
        <v>0</v>
      </c>
      <c r="H34" s="171">
        <f>'[2]Classification prog-économique'!$S$27*1000</f>
        <v>0</v>
      </c>
      <c r="I34" s="169">
        <f t="shared" si="11"/>
        <v>0</v>
      </c>
      <c r="J34" s="200">
        <f t="shared" si="22"/>
        <v>253200</v>
      </c>
      <c r="K34" s="121">
        <f>'[3]Classification programmatique'!$D$27*1000</f>
        <v>159942.41099999999</v>
      </c>
      <c r="L34" s="121">
        <f>'[3]Classification programmatique'!$G$27*1000</f>
        <v>121462.985</v>
      </c>
      <c r="M34" s="25">
        <f>'[3]Classification programmatique'!$J$27*1000</f>
        <v>0</v>
      </c>
      <c r="N34" s="125">
        <f t="shared" si="2"/>
        <v>281405.39600000001</v>
      </c>
      <c r="O34" s="25">
        <v>0</v>
      </c>
      <c r="P34" s="25"/>
      <c r="Q34" s="25">
        <v>0</v>
      </c>
      <c r="R34" s="124">
        <f t="shared" si="3"/>
        <v>0</v>
      </c>
      <c r="S34" s="126">
        <f t="shared" si="4"/>
        <v>281405.39600000001</v>
      </c>
      <c r="T34" s="7">
        <f>'[4]Classification programmatique'!$D$27*1000</f>
        <v>73651.014999999999</v>
      </c>
      <c r="U34" s="7">
        <f>'[4]Classification programmatique'!$G$27*1000</f>
        <v>194690.82699999999</v>
      </c>
      <c r="V34" s="7">
        <v>0</v>
      </c>
      <c r="W34" s="65">
        <f>SUM(T34:V34)</f>
        <v>268341.842</v>
      </c>
      <c r="X34" s="7">
        <v>0</v>
      </c>
      <c r="Y34" s="7"/>
      <c r="Z34" s="7">
        <v>0</v>
      </c>
      <c r="AA34" s="65">
        <f>SUM(X34:Z34)</f>
        <v>0</v>
      </c>
      <c r="AB34" s="71">
        <f>W34+AA34</f>
        <v>268341.842</v>
      </c>
      <c r="AC34" s="25">
        <v>139993</v>
      </c>
      <c r="AD34" s="25">
        <v>229000</v>
      </c>
      <c r="AE34" s="25">
        <v>0</v>
      </c>
      <c r="AF34" s="65">
        <f>SUM(AC34:AE34)</f>
        <v>368993</v>
      </c>
      <c r="AG34" s="7">
        <v>0</v>
      </c>
      <c r="AH34" s="7"/>
      <c r="AI34" s="7">
        <v>0</v>
      </c>
      <c r="AJ34" s="65">
        <f>SUM(AG34:AI34)</f>
        <v>0</v>
      </c>
      <c r="AK34" s="71">
        <f t="shared" si="6"/>
        <v>368993</v>
      </c>
      <c r="AL34" s="7">
        <v>138331</v>
      </c>
      <c r="AM34" s="7">
        <f>'[10]TMC Prog-Eco'!$D$28</f>
        <v>239000</v>
      </c>
      <c r="AN34" s="7">
        <v>0</v>
      </c>
      <c r="AO34" s="65">
        <f>SUM(AL34:AN34)</f>
        <v>377331</v>
      </c>
      <c r="AP34" s="7">
        <v>0</v>
      </c>
      <c r="AQ34" s="7">
        <v>0</v>
      </c>
      <c r="AR34" s="7">
        <v>0</v>
      </c>
      <c r="AS34" s="65">
        <f>SUM(AP34:AR34)</f>
        <v>0</v>
      </c>
      <c r="AT34" s="71">
        <f t="shared" si="35"/>
        <v>377331</v>
      </c>
      <c r="AU34" s="7">
        <v>149779</v>
      </c>
      <c r="AV34" s="7">
        <v>239000</v>
      </c>
      <c r="AW34" s="7">
        <v>0</v>
      </c>
      <c r="AX34" s="88">
        <f t="shared" si="17"/>
        <v>388779</v>
      </c>
      <c r="AY34" s="7">
        <v>0</v>
      </c>
      <c r="AZ34" s="7">
        <v>0</v>
      </c>
      <c r="BA34" s="7">
        <v>0</v>
      </c>
      <c r="BB34" s="88">
        <f t="shared" si="7"/>
        <v>0</v>
      </c>
      <c r="BC34" s="71">
        <f t="shared" si="8"/>
        <v>388779</v>
      </c>
      <c r="BD34" s="7">
        <v>156831</v>
      </c>
      <c r="BE34" s="7">
        <v>239000</v>
      </c>
      <c r="BF34" s="7">
        <v>0</v>
      </c>
      <c r="BG34" s="88">
        <f t="shared" si="18"/>
        <v>395831</v>
      </c>
      <c r="BH34" s="7">
        <v>0</v>
      </c>
      <c r="BI34" s="7">
        <v>0</v>
      </c>
      <c r="BJ34" s="7">
        <v>0</v>
      </c>
      <c r="BK34" s="88">
        <f t="shared" si="9"/>
        <v>0</v>
      </c>
      <c r="BL34" s="71">
        <f t="shared" si="10"/>
        <v>395831</v>
      </c>
    </row>
    <row r="35" spans="1:64" ht="17.25" thickBot="1" x14ac:dyDescent="0.3">
      <c r="A35" s="227" t="s">
        <v>44</v>
      </c>
      <c r="B35" s="228"/>
      <c r="C35" s="201">
        <f>C36+C37+C38+C39</f>
        <v>7233307.6849999996</v>
      </c>
      <c r="D35" s="201">
        <f t="shared" ref="D35:E35" si="36">D36+D37+D38+D39</f>
        <v>4157363.8969999999</v>
      </c>
      <c r="E35" s="201">
        <f t="shared" si="36"/>
        <v>14939564.682</v>
      </c>
      <c r="F35" s="202">
        <f t="shared" si="21"/>
        <v>26330236.263999999</v>
      </c>
      <c r="G35" s="172">
        <f>G36+G37+G38+G39</f>
        <v>22486200.000000004</v>
      </c>
      <c r="H35" s="172">
        <f>H36+H37+H38+H39</f>
        <v>35622043.445933655</v>
      </c>
      <c r="I35" s="169">
        <f t="shared" si="11"/>
        <v>58108243.445933655</v>
      </c>
      <c r="J35" s="200">
        <f t="shared" si="22"/>
        <v>84438479.709933653</v>
      </c>
      <c r="K35" s="162">
        <f>K36+K38+K37+K39</f>
        <v>8303698.3640000001</v>
      </c>
      <c r="L35" s="122">
        <f>L36+L38+L37+L39</f>
        <v>7351864.3140000002</v>
      </c>
      <c r="M35" s="122">
        <f>M36+M38+M37+M39</f>
        <v>11696641.380000001</v>
      </c>
      <c r="N35" s="123">
        <f t="shared" si="2"/>
        <v>27352204.057999998</v>
      </c>
      <c r="O35" s="122">
        <f>O36+O38+O37+O39</f>
        <v>10357924.269330001</v>
      </c>
      <c r="P35" s="122">
        <f>P36+P38+P37+P39</f>
        <v>14238314.998</v>
      </c>
      <c r="Q35" s="122">
        <f>Q36+Q38+Q37+Q39</f>
        <v>42362376.623345904</v>
      </c>
      <c r="R35" s="131">
        <f t="shared" si="3"/>
        <v>66958615.890675902</v>
      </c>
      <c r="S35" s="126">
        <f>S36+S37+S38+S39</f>
        <v>94310819.948675901</v>
      </c>
      <c r="T35" s="5">
        <f t="shared" ref="T35:AB35" si="37">T36+T38+T37+T39</f>
        <v>9467256.915000001</v>
      </c>
      <c r="U35" s="5">
        <f t="shared" si="37"/>
        <v>7151710.1260000002</v>
      </c>
      <c r="V35" s="5">
        <f t="shared" si="37"/>
        <v>17472817.554000001</v>
      </c>
      <c r="W35" s="64">
        <f t="shared" si="37"/>
        <v>34091784.594999999</v>
      </c>
      <c r="X35" s="5">
        <f t="shared" si="37"/>
        <v>19091215.174999997</v>
      </c>
      <c r="Y35" s="5">
        <f t="shared" si="37"/>
        <v>3465146.5527508273</v>
      </c>
      <c r="Z35" s="5">
        <f t="shared" si="37"/>
        <v>27690718.809468418</v>
      </c>
      <c r="AA35" s="64">
        <f t="shared" si="37"/>
        <v>50247080.537219249</v>
      </c>
      <c r="AB35" s="71">
        <f t="shared" si="37"/>
        <v>84338865.132219255</v>
      </c>
      <c r="AC35" s="5">
        <f t="shared" ref="AC35:AS35" si="38">AC36+AC38+AC37+AC39</f>
        <v>10365290</v>
      </c>
      <c r="AD35" s="5">
        <f t="shared" si="38"/>
        <v>12556016</v>
      </c>
      <c r="AE35" s="5">
        <f t="shared" si="38"/>
        <v>38623588</v>
      </c>
      <c r="AF35" s="64">
        <f t="shared" si="38"/>
        <v>61544894</v>
      </c>
      <c r="AG35" s="5">
        <f t="shared" si="38"/>
        <v>33050573</v>
      </c>
      <c r="AH35" s="5">
        <f t="shared" si="38"/>
        <v>10983803</v>
      </c>
      <c r="AI35" s="5">
        <f t="shared" si="38"/>
        <v>42016742.000999995</v>
      </c>
      <c r="AJ35" s="64">
        <f t="shared" si="38"/>
        <v>86051118.001000002</v>
      </c>
      <c r="AK35" s="71">
        <f t="shared" si="38"/>
        <v>147596012.00100002</v>
      </c>
      <c r="AL35" s="122">
        <f t="shared" si="38"/>
        <v>7177551.2310000006</v>
      </c>
      <c r="AM35" s="122">
        <f t="shared" si="38"/>
        <v>12556015.5</v>
      </c>
      <c r="AN35" s="122">
        <f t="shared" si="38"/>
        <v>39523587.622999996</v>
      </c>
      <c r="AO35" s="123">
        <f t="shared" si="38"/>
        <v>59257154.353999995</v>
      </c>
      <c r="AP35" s="122">
        <f t="shared" si="38"/>
        <v>37150572.103</v>
      </c>
      <c r="AQ35" s="5">
        <f t="shared" si="38"/>
        <v>6050000</v>
      </c>
      <c r="AR35" s="5">
        <f t="shared" si="38"/>
        <v>44999999.999999993</v>
      </c>
      <c r="AS35" s="123">
        <f t="shared" si="38"/>
        <v>88200572.103</v>
      </c>
      <c r="AT35" s="126">
        <f t="shared" si="35"/>
        <v>147457726.45699999</v>
      </c>
      <c r="AU35" s="5">
        <f>AU36+AU37+AU38+AU39</f>
        <v>7416478</v>
      </c>
      <c r="AV35" s="5">
        <f>AV36+AV37+AV38+AV39</f>
        <v>12556016</v>
      </c>
      <c r="AW35" s="5">
        <f>AW36+AW37+AW38+AW39</f>
        <v>39523588</v>
      </c>
      <c r="AX35" s="64">
        <f t="shared" si="17"/>
        <v>59496082</v>
      </c>
      <c r="AY35" s="5">
        <f>AY36+AY37+AY38+AY39</f>
        <v>43890972</v>
      </c>
      <c r="AZ35" s="5">
        <f>AZ36+AZ37+AZ38+AZ39</f>
        <v>5519999</v>
      </c>
      <c r="BA35" s="5">
        <f>BA36+BA37+BA38+BA39</f>
        <v>47500001</v>
      </c>
      <c r="BB35" s="64">
        <f t="shared" si="7"/>
        <v>96910972</v>
      </c>
      <c r="BC35" s="71">
        <f t="shared" si="8"/>
        <v>156407054</v>
      </c>
      <c r="BD35" s="5">
        <f>BD36+BD37+BD38+BD39</f>
        <v>7656903</v>
      </c>
      <c r="BE35" s="5">
        <f>BE36+BE37+BE38+BE39</f>
        <v>12556011</v>
      </c>
      <c r="BF35" s="146">
        <f>BF36+BF37+BF38+BF39</f>
        <v>39523583</v>
      </c>
      <c r="BG35" s="64">
        <f t="shared" si="18"/>
        <v>59736497</v>
      </c>
      <c r="BH35" s="146">
        <f>BH36+BH37+BH38+BH39</f>
        <v>52173974</v>
      </c>
      <c r="BI35" s="5">
        <f>BI36+BI37+BI38+BI39</f>
        <v>2150000</v>
      </c>
      <c r="BJ35" s="5">
        <f>BJ36+BJ37+BJ38+BJ39</f>
        <v>42999999</v>
      </c>
      <c r="BK35" s="64">
        <f t="shared" si="9"/>
        <v>97323973</v>
      </c>
      <c r="BL35" s="71">
        <f t="shared" si="10"/>
        <v>157060470</v>
      </c>
    </row>
    <row r="36" spans="1:64" ht="17.25" thickBot="1" x14ac:dyDescent="0.35">
      <c r="A36" s="79" t="s">
        <v>42</v>
      </c>
      <c r="B36" s="183" t="s">
        <v>46</v>
      </c>
      <c r="C36" s="204">
        <f>'[11]Classification prog-économique'!$D$30*1000</f>
        <v>1261809.047</v>
      </c>
      <c r="D36" s="204">
        <f>'[2]Classification prog-économique'!$G$30*1000</f>
        <v>2515397.8369999998</v>
      </c>
      <c r="E36" s="204">
        <f>'[2]Classification prog-économique'!$J$30*1000</f>
        <v>339000</v>
      </c>
      <c r="F36" s="205">
        <f t="shared" si="21"/>
        <v>4116206.8839999996</v>
      </c>
      <c r="G36" s="175">
        <f>'[2]Classification prog-économique'!$P$30*1000</f>
        <v>2363690.1645626943</v>
      </c>
      <c r="H36" s="175">
        <f>'[2]Classification prog-économique'!$S$30*1000</f>
        <v>0</v>
      </c>
      <c r="I36" s="169">
        <f t="shared" si="11"/>
        <v>2363690.1645626943</v>
      </c>
      <c r="J36" s="200">
        <f t="shared" si="22"/>
        <v>6479897.0485626943</v>
      </c>
      <c r="K36" s="121">
        <f>'[3]Classification programmatique'!$D$30*1000</f>
        <v>1206928.8870000001</v>
      </c>
      <c r="L36" s="121">
        <f>'[3]Classification programmatique'!$G$30*1000</f>
        <v>3182077.6990000005</v>
      </c>
      <c r="M36" s="121">
        <f>'[3]Classification programmatique'!$J$30*1000</f>
        <v>292730.38</v>
      </c>
      <c r="N36" s="125">
        <f t="shared" si="2"/>
        <v>4681736.9660000009</v>
      </c>
      <c r="O36" s="121">
        <f>'[3]Classification programmatique'!$P$30*1000</f>
        <v>181629.57599999997</v>
      </c>
      <c r="P36" s="137">
        <v>0</v>
      </c>
      <c r="Q36" s="121">
        <v>0</v>
      </c>
      <c r="R36" s="124">
        <f t="shared" si="3"/>
        <v>181629.57599999997</v>
      </c>
      <c r="S36" s="126">
        <f t="shared" si="4"/>
        <v>4863366.5420000013</v>
      </c>
      <c r="T36" s="16">
        <f>'[6]Classification programmatique'!$D$30*1000</f>
        <v>1536484.078</v>
      </c>
      <c r="U36" s="16">
        <f>'[6]Classification programmatique'!$G$30*1000</f>
        <v>3038969.2050000001</v>
      </c>
      <c r="V36" s="16">
        <f>'[6]Classification programmatique'!$J$30*1000</f>
        <v>476031.55399999995</v>
      </c>
      <c r="W36" s="65">
        <f>SUM(T36:V36)</f>
        <v>5051484.8369999994</v>
      </c>
      <c r="X36" s="16">
        <f>'[6]Classification programmatique'!$P$30*1000</f>
        <v>535541.05500000005</v>
      </c>
      <c r="Y36" s="16">
        <v>0</v>
      </c>
      <c r="Z36" s="16">
        <v>0</v>
      </c>
      <c r="AA36" s="65">
        <f>SUM(X36:Z36)</f>
        <v>535541.05500000005</v>
      </c>
      <c r="AB36" s="71">
        <f t="shared" ref="AB36:AB43" si="39">W36+AA36</f>
        <v>5587025.8919999991</v>
      </c>
      <c r="AC36" s="23">
        <v>2771100</v>
      </c>
      <c r="AD36" s="31">
        <v>7007660</v>
      </c>
      <c r="AE36" s="31">
        <v>586837</v>
      </c>
      <c r="AF36" s="65">
        <f>SUM(AC36:AE36)</f>
        <v>10365597</v>
      </c>
      <c r="AG36" s="23">
        <v>863920</v>
      </c>
      <c r="AH36" s="23"/>
      <c r="AI36" s="23"/>
      <c r="AJ36" s="65">
        <f>SUM(AG36:AI36)</f>
        <v>863920</v>
      </c>
      <c r="AK36" s="71">
        <f t="shared" si="6"/>
        <v>11229517</v>
      </c>
      <c r="AL36" s="7">
        <f>'[10]TMC Prog-Eco'!$C$31</f>
        <v>2077266.639</v>
      </c>
      <c r="AM36" s="7">
        <f>'[10]TMC Prog-Eco'!$D$31</f>
        <v>7045656.9850000003</v>
      </c>
      <c r="AN36" s="7">
        <f>'[10]TMC Prog-Eco'!$E$31</f>
        <v>595036.99899999995</v>
      </c>
      <c r="AO36" s="65">
        <f>SUM(AL36:AN36)</f>
        <v>9717960.6229999997</v>
      </c>
      <c r="AP36" s="7">
        <f>'[10]TMC Prog-Eco'!$H$31</f>
        <v>1295688.5720000002</v>
      </c>
      <c r="AQ36" s="15">
        <v>0</v>
      </c>
      <c r="AR36" s="7">
        <v>0</v>
      </c>
      <c r="AS36" s="65">
        <f>SUM(AP36:AR36)</f>
        <v>1295688.5720000002</v>
      </c>
      <c r="AT36" s="71">
        <f t="shared" si="35"/>
        <v>11013649.195</v>
      </c>
      <c r="AU36" s="7">
        <v>2138057</v>
      </c>
      <c r="AV36" s="7">
        <v>7045657</v>
      </c>
      <c r="AW36" s="7">
        <v>595037</v>
      </c>
      <c r="AX36" s="88">
        <f t="shared" si="17"/>
        <v>9778751</v>
      </c>
      <c r="AY36" s="7">
        <v>1603057</v>
      </c>
      <c r="AZ36" s="7"/>
      <c r="BA36" s="7"/>
      <c r="BB36" s="88">
        <f t="shared" si="7"/>
        <v>1603057</v>
      </c>
      <c r="BC36" s="71">
        <f t="shared" si="8"/>
        <v>11381808</v>
      </c>
      <c r="BD36" s="7">
        <v>2199221</v>
      </c>
      <c r="BE36" s="7">
        <v>7045657</v>
      </c>
      <c r="BF36" s="7">
        <v>595032</v>
      </c>
      <c r="BG36" s="88">
        <f t="shared" si="18"/>
        <v>9839910</v>
      </c>
      <c r="BH36" s="7">
        <v>1849372</v>
      </c>
      <c r="BI36" s="7"/>
      <c r="BJ36" s="7"/>
      <c r="BK36" s="88">
        <f t="shared" si="9"/>
        <v>1849372</v>
      </c>
      <c r="BL36" s="71">
        <f t="shared" si="10"/>
        <v>11689282</v>
      </c>
    </row>
    <row r="37" spans="1:64" ht="17.25" thickBot="1" x14ac:dyDescent="0.35">
      <c r="A37" s="79" t="s">
        <v>45</v>
      </c>
      <c r="B37" s="152" t="s">
        <v>48</v>
      </c>
      <c r="C37" s="204">
        <f>'[2]Classification prog-économique'!$D$31*1000</f>
        <v>4985554.3459999999</v>
      </c>
      <c r="D37" s="204">
        <f>'[2]Classification prog-économique'!$G$31*1000</f>
        <v>1371593.1169999999</v>
      </c>
      <c r="E37" s="204">
        <f>'[2]Classification prog-économique'!$J$31*1000</f>
        <v>14600564.682</v>
      </c>
      <c r="F37" s="202">
        <f t="shared" si="21"/>
        <v>20957712.145</v>
      </c>
      <c r="G37" s="175">
        <f>'[2]Classification prog-économique'!$P$31*1000</f>
        <v>14795919.939380994</v>
      </c>
      <c r="H37" s="175">
        <f>'[2]Classification prog-économique'!$S$31*1000</f>
        <v>35622043.445933655</v>
      </c>
      <c r="I37" s="169">
        <f t="shared" si="11"/>
        <v>50417963.385314651</v>
      </c>
      <c r="J37" s="200">
        <f t="shared" si="22"/>
        <v>71375675.530314654</v>
      </c>
      <c r="K37" s="121">
        <f>'[3]Classification programmatique'!$D$31*1000</f>
        <v>6687457.3689999999</v>
      </c>
      <c r="L37" s="121">
        <f>'[3]Classification programmatique'!$G$31*1000</f>
        <v>3820180.1660000002</v>
      </c>
      <c r="M37" s="121">
        <f>'[3]Classification programmatique'!$J$31*1000</f>
        <v>11403911</v>
      </c>
      <c r="N37" s="125">
        <f t="shared" si="2"/>
        <v>21911548.535</v>
      </c>
      <c r="O37" s="121">
        <f>'[3]Classification programmatique'!$P$31*1000</f>
        <v>6959115.2673300002</v>
      </c>
      <c r="P37" s="137">
        <f>'[3]Classification programmatique'!$S$31*1000</f>
        <v>14109481.998</v>
      </c>
      <c r="Q37" s="138">
        <f>'[3]Classification programmatique'!$V$31*1000</f>
        <v>42310669.387345903</v>
      </c>
      <c r="R37" s="124">
        <f t="shared" si="3"/>
        <v>63379266.652675904</v>
      </c>
      <c r="S37" s="126">
        <f t="shared" si="4"/>
        <v>85290815.187675908</v>
      </c>
      <c r="T37" s="16">
        <f>'[6]Classification programmatique'!$D$31*1000</f>
        <v>6367288.1579999998</v>
      </c>
      <c r="U37" s="16">
        <f>'[6]Classification programmatique'!$G$31*1000</f>
        <v>3736881.8659999999</v>
      </c>
      <c r="V37" s="16">
        <f>'[6]Classification programmatique'!$J$31*1000</f>
        <v>16996786</v>
      </c>
      <c r="W37" s="65">
        <f>SUM(T37:V37)</f>
        <v>27100956.024</v>
      </c>
      <c r="X37" s="16">
        <f>'[6]Classification programmatique'!$P$31*1000</f>
        <v>13027794.757999999</v>
      </c>
      <c r="Y37" s="16">
        <f>'[6]Classification programmatique'!$S$31*1000</f>
        <v>2849735.5533035602</v>
      </c>
      <c r="Z37" s="16">
        <f>'[6]Classification programmatique'!$V$31*1000</f>
        <v>27650473.648168169</v>
      </c>
      <c r="AA37" s="65">
        <f>SUM(X37:Z37)</f>
        <v>43528003.959471732</v>
      </c>
      <c r="AB37" s="71">
        <f t="shared" si="39"/>
        <v>70628959.983471736</v>
      </c>
      <c r="AC37" s="25">
        <v>6592120</v>
      </c>
      <c r="AD37" s="25">
        <v>4592842</v>
      </c>
      <c r="AE37" s="25">
        <v>37836751</v>
      </c>
      <c r="AF37" s="65">
        <f>SUM(AC37:AE37)</f>
        <v>49021713</v>
      </c>
      <c r="AG37" s="25">
        <v>20552562</v>
      </c>
      <c r="AH37" s="25">
        <v>9866831</v>
      </c>
      <c r="AI37" s="25">
        <v>34078389.077</v>
      </c>
      <c r="AJ37" s="65">
        <f>SUM(AG37:AI37)</f>
        <v>64497782.077</v>
      </c>
      <c r="AK37" s="71">
        <f t="shared" si="6"/>
        <v>113519495.07699999</v>
      </c>
      <c r="AL37" s="7">
        <f>'[10]TMC Prog-Eco'!$C$32</f>
        <v>4424232.7220000001</v>
      </c>
      <c r="AM37" s="7">
        <f>'[10]TMC Prog-Eco'!$D$32</f>
        <v>4529844.5149999997</v>
      </c>
      <c r="AN37" s="7">
        <f>'[10]TMC Prog-Eco'!$E$32</f>
        <v>37828550.623999998</v>
      </c>
      <c r="AO37" s="65">
        <f>SUM(AL37:AN37)</f>
        <v>46782627.861000001</v>
      </c>
      <c r="AP37" s="7">
        <f>'[10]TMC Prog-Eco'!$H$32</f>
        <v>23482214.817000002</v>
      </c>
      <c r="AQ37" s="7">
        <f>'[10]TMC Prog-Eco'!$J$32</f>
        <v>4933028.3119999999</v>
      </c>
      <c r="AR37" s="7">
        <f>'[10]TMC Prog-Eco'!$L$32</f>
        <v>35205129.546999998</v>
      </c>
      <c r="AS37" s="65">
        <f>SUM(AP37:AR37)</f>
        <v>63620372.675999999</v>
      </c>
      <c r="AT37" s="71">
        <f t="shared" si="35"/>
        <v>110403000.537</v>
      </c>
      <c r="AU37" s="7">
        <v>4579225</v>
      </c>
      <c r="AV37" s="7">
        <v>4529845</v>
      </c>
      <c r="AW37" s="7">
        <v>37828551</v>
      </c>
      <c r="AX37" s="88">
        <f t="shared" si="17"/>
        <v>46937621</v>
      </c>
      <c r="AY37" s="7">
        <v>30029959</v>
      </c>
      <c r="AZ37" s="7">
        <v>4823311</v>
      </c>
      <c r="BA37" s="7">
        <v>38376320</v>
      </c>
      <c r="BB37" s="88">
        <f t="shared" si="7"/>
        <v>73229590</v>
      </c>
      <c r="BC37" s="71">
        <f t="shared" si="8"/>
        <v>120167211</v>
      </c>
      <c r="BD37" s="7">
        <v>4735194</v>
      </c>
      <c r="BE37" s="7">
        <v>4529840</v>
      </c>
      <c r="BF37" s="7">
        <v>37828551</v>
      </c>
      <c r="BG37" s="88">
        <f t="shared" si="18"/>
        <v>47093585</v>
      </c>
      <c r="BH37" s="7">
        <v>34582677</v>
      </c>
      <c r="BI37" s="7">
        <v>1950000</v>
      </c>
      <c r="BJ37" s="7">
        <v>36489772</v>
      </c>
      <c r="BK37" s="88">
        <f t="shared" si="9"/>
        <v>73022449</v>
      </c>
      <c r="BL37" s="71">
        <f t="shared" si="10"/>
        <v>120116034</v>
      </c>
    </row>
    <row r="38" spans="1:64" ht="17.25" thickBot="1" x14ac:dyDescent="0.35">
      <c r="A38" s="79" t="s">
        <v>47</v>
      </c>
      <c r="B38" s="152" t="s">
        <v>50</v>
      </c>
      <c r="C38" s="204">
        <f>'[2]Classification prog-économique'!$D$32*1000</f>
        <v>388083.01399999997</v>
      </c>
      <c r="D38" s="204">
        <f>'[2]Classification prog-économique'!$G$32*1000</f>
        <v>133759.08300000001</v>
      </c>
      <c r="E38" s="204">
        <f>'[2]Classification prog-économique'!$J$32*1000</f>
        <v>0</v>
      </c>
      <c r="F38" s="202">
        <f t="shared" si="21"/>
        <v>521842.09699999995</v>
      </c>
      <c r="G38" s="175">
        <f>'[2]Classification prog-économique'!$P$32*1000</f>
        <v>2942404.731464562</v>
      </c>
      <c r="H38" s="175">
        <f>'[2]Classification prog-économique'!$S$32*1000</f>
        <v>0</v>
      </c>
      <c r="I38" s="169">
        <f t="shared" si="11"/>
        <v>2942404.731464562</v>
      </c>
      <c r="J38" s="200">
        <f t="shared" si="22"/>
        <v>3464246.8284645621</v>
      </c>
      <c r="K38" s="121">
        <f>'[3]Classification programmatique'!$D$32*1000</f>
        <v>409312.10800000001</v>
      </c>
      <c r="L38" s="121">
        <f>'[3]Classification programmatique'!$G$32*1000</f>
        <v>204569.682</v>
      </c>
      <c r="M38" s="25">
        <f>'[3]Classification programmatique'!$J$32*1000</f>
        <v>0</v>
      </c>
      <c r="N38" s="125">
        <f t="shared" si="2"/>
        <v>613881.79</v>
      </c>
      <c r="O38" s="121">
        <f>'[3]Classification programmatique'!$P$32*1000</f>
        <v>1497586.0530000001</v>
      </c>
      <c r="P38" s="137">
        <f>'[3]Classification programmatique'!$S$32*1000</f>
        <v>128833</v>
      </c>
      <c r="Q38" s="121">
        <f>'[3]Classification programmatique'!$V$32*1000</f>
        <v>51707.236000000004</v>
      </c>
      <c r="R38" s="124">
        <f t="shared" si="3"/>
        <v>1678126.2890000001</v>
      </c>
      <c r="S38" s="126">
        <f t="shared" si="4"/>
        <v>2292008.0789999999</v>
      </c>
      <c r="T38" s="16">
        <f>'[6]Classification programmatique'!$D$32*1000</f>
        <v>1330779.7649999999</v>
      </c>
      <c r="U38" s="16">
        <f>'[6]Classification programmatique'!$G$32*1000</f>
        <v>208805.86599999998</v>
      </c>
      <c r="V38" s="16">
        <v>0</v>
      </c>
      <c r="W38" s="65">
        <f>SUM(T38:V38)</f>
        <v>1539585.6309999998</v>
      </c>
      <c r="X38" s="16">
        <f>'[6]Classification programmatique'!$P$32*1000</f>
        <v>3705825.0239999997</v>
      </c>
      <c r="Y38" s="16">
        <f>'[6]Classification programmatique'!$S$32*1000</f>
        <v>615410.99944726692</v>
      </c>
      <c r="Z38" s="16">
        <f>'[6]Classification programmatique'!$V$32*1000</f>
        <v>40245.161300249994</v>
      </c>
      <c r="AA38" s="65">
        <f>SUM(X38:Z38)</f>
        <v>4361481.1847475171</v>
      </c>
      <c r="AB38" s="71">
        <f t="shared" si="39"/>
        <v>5901066.8157475172</v>
      </c>
      <c r="AC38" s="25">
        <v>507992</v>
      </c>
      <c r="AD38" s="25">
        <v>442370</v>
      </c>
      <c r="AE38" s="25">
        <v>150000</v>
      </c>
      <c r="AF38" s="65">
        <f>SUM(AC38:AE38)</f>
        <v>1100362</v>
      </c>
      <c r="AG38" s="25">
        <v>6434777</v>
      </c>
      <c r="AH38" s="25">
        <v>1116972</v>
      </c>
      <c r="AI38" s="25">
        <v>6340798.2050000001</v>
      </c>
      <c r="AJ38" s="65">
        <f>SUM(AG38:AI38)</f>
        <v>13892547.205</v>
      </c>
      <c r="AK38" s="71">
        <f t="shared" si="6"/>
        <v>14992909.205</v>
      </c>
      <c r="AL38" s="7">
        <f>'[10]TMC Prog-Eco'!$C$33</f>
        <v>381789.69099999999</v>
      </c>
      <c r="AM38" s="7">
        <f>'[10]TMC Prog-Eco'!$D$33</f>
        <v>457370</v>
      </c>
      <c r="AN38" s="7">
        <f>'[10]TMC Prog-Eco'!$E$33</f>
        <v>1050000</v>
      </c>
      <c r="AO38" s="65">
        <f>SUM(AL38:AN38)</f>
        <v>1889159.6910000001</v>
      </c>
      <c r="AP38" s="7">
        <f>'[10]TMC Prog-Eco'!$H$33</f>
        <v>7048974.148</v>
      </c>
      <c r="AQ38" s="7">
        <f>'[10]TMC Prog-Eco'!$J$33</f>
        <v>1116971.6880000001</v>
      </c>
      <c r="AR38" s="7">
        <f>'[10]TMC Prog-Eco'!$L$33</f>
        <v>8197315.7340000002</v>
      </c>
      <c r="AS38" s="65">
        <f>SUM(AP38:AR38)</f>
        <v>16363261.57</v>
      </c>
      <c r="AT38" s="71">
        <f t="shared" si="35"/>
        <v>18252421.261</v>
      </c>
      <c r="AU38" s="7">
        <v>394461</v>
      </c>
      <c r="AV38" s="7">
        <v>457370</v>
      </c>
      <c r="AW38" s="7">
        <v>1050000</v>
      </c>
      <c r="AX38" s="88">
        <f t="shared" si="17"/>
        <v>1901831</v>
      </c>
      <c r="AY38" s="7">
        <v>5671351</v>
      </c>
      <c r="AZ38" s="7">
        <v>696688</v>
      </c>
      <c r="BA38" s="7">
        <v>8197316</v>
      </c>
      <c r="BB38" s="88">
        <f t="shared" si="7"/>
        <v>14565355</v>
      </c>
      <c r="BC38" s="71">
        <f t="shared" si="8"/>
        <v>16467186</v>
      </c>
      <c r="BD38" s="7">
        <v>407213</v>
      </c>
      <c r="BE38" s="7">
        <v>457370</v>
      </c>
      <c r="BF38" s="7">
        <v>1050000</v>
      </c>
      <c r="BG38" s="88">
        <f t="shared" si="18"/>
        <v>1914583</v>
      </c>
      <c r="BH38" s="7">
        <v>8143272</v>
      </c>
      <c r="BI38" s="7">
        <v>200000</v>
      </c>
      <c r="BJ38" s="7">
        <v>5849217</v>
      </c>
      <c r="BK38" s="88">
        <f t="shared" si="9"/>
        <v>14192489</v>
      </c>
      <c r="BL38" s="71">
        <f t="shared" si="10"/>
        <v>16107072</v>
      </c>
    </row>
    <row r="39" spans="1:64" ht="17.25" thickBot="1" x14ac:dyDescent="0.35">
      <c r="A39" s="80" t="s">
        <v>49</v>
      </c>
      <c r="B39" s="152" t="s">
        <v>52</v>
      </c>
      <c r="C39" s="204">
        <f>'[2]Classification prog-économique'!$D$33*1000</f>
        <v>597861.27799999993</v>
      </c>
      <c r="D39" s="204">
        <f>'[2]Classification prog-économique'!$G$33*1000</f>
        <v>136613.85999999999</v>
      </c>
      <c r="E39" s="204">
        <f>'[2]Classification prog-économique'!$J$33*1000</f>
        <v>0</v>
      </c>
      <c r="F39" s="202">
        <f t="shared" si="21"/>
        <v>734475.13799999992</v>
      </c>
      <c r="G39" s="175">
        <f>'[2]Classification prog-économique'!$P$33*1000</f>
        <v>2384185.1645917553</v>
      </c>
      <c r="H39" s="175">
        <f>'[2]Classification prog-économique'!$S$33*1000</f>
        <v>0</v>
      </c>
      <c r="I39" s="169">
        <f t="shared" si="11"/>
        <v>2384185.1645917553</v>
      </c>
      <c r="J39" s="200">
        <f t="shared" si="22"/>
        <v>3118660.3025917551</v>
      </c>
      <c r="K39" s="121">
        <v>0</v>
      </c>
      <c r="L39" s="121">
        <f>'[3]Classification programmatique'!$G$33*1000</f>
        <v>145036.76699999999</v>
      </c>
      <c r="M39" s="25">
        <v>0</v>
      </c>
      <c r="N39" s="125">
        <f t="shared" si="2"/>
        <v>145036.76699999999</v>
      </c>
      <c r="O39" s="121">
        <f>'[3]Classification programmatique'!$P$33*1000</f>
        <v>1719593.3729999999</v>
      </c>
      <c r="P39" s="137">
        <v>0</v>
      </c>
      <c r="Q39" s="121">
        <v>0</v>
      </c>
      <c r="R39" s="124">
        <f t="shared" si="3"/>
        <v>1719593.3729999999</v>
      </c>
      <c r="S39" s="126">
        <f t="shared" si="4"/>
        <v>1864630.14</v>
      </c>
      <c r="T39" s="16">
        <f>'[6]Classification programmatique'!$D$33*1000</f>
        <v>232704.91399999999</v>
      </c>
      <c r="U39" s="16">
        <f>'[6]Classification programmatique'!$G$33*1000</f>
        <v>167053.18900000001</v>
      </c>
      <c r="V39" s="16">
        <v>0</v>
      </c>
      <c r="W39" s="65">
        <f>SUM(T39:V39)</f>
        <v>399758.103</v>
      </c>
      <c r="X39" s="16">
        <f>'[6]Classification programmatique'!$P$33*1000</f>
        <v>1822054.338</v>
      </c>
      <c r="Y39" s="16">
        <f>'[6]Classification programmatique'!$S$33*1000</f>
        <v>0</v>
      </c>
      <c r="Z39" s="16">
        <v>0</v>
      </c>
      <c r="AA39" s="65">
        <f>SUM(X39:Z39)</f>
        <v>1822054.338</v>
      </c>
      <c r="AB39" s="71">
        <f t="shared" si="39"/>
        <v>2221812.4410000001</v>
      </c>
      <c r="AC39" s="30">
        <v>494078</v>
      </c>
      <c r="AD39" s="30">
        <v>513144</v>
      </c>
      <c r="AE39" s="30">
        <v>50000</v>
      </c>
      <c r="AF39" s="65">
        <f>SUM(AC39:AE39)</f>
        <v>1057222</v>
      </c>
      <c r="AG39" s="30">
        <v>5199314</v>
      </c>
      <c r="AH39" s="30">
        <v>0</v>
      </c>
      <c r="AI39" s="30">
        <v>1597554.719</v>
      </c>
      <c r="AJ39" s="65">
        <f>SUM(AG39:AI39)</f>
        <v>6796868.7190000005</v>
      </c>
      <c r="AK39" s="71">
        <f t="shared" si="6"/>
        <v>7854090.7190000005</v>
      </c>
      <c r="AL39" s="7">
        <f>'[10]TMC Prog-Eco'!$C$34</f>
        <v>294262.179</v>
      </c>
      <c r="AM39" s="7">
        <f>'[10]TMC Prog-Eco'!$D$34</f>
        <v>523144</v>
      </c>
      <c r="AN39" s="7">
        <f>'[10]TMC Prog-Eco'!$E$34</f>
        <v>50000</v>
      </c>
      <c r="AO39" s="65">
        <f>SUM(AL39:AN39)</f>
        <v>867406.179</v>
      </c>
      <c r="AP39" s="7">
        <f>'[10]TMC Prog-Eco'!$H$34</f>
        <v>5323694.5659999996</v>
      </c>
      <c r="AQ39" s="7">
        <v>0</v>
      </c>
      <c r="AR39" s="7">
        <f>'[10]TMC Prog-Eco'!$L$34</f>
        <v>1597554.719</v>
      </c>
      <c r="AS39" s="65">
        <f>SUM(AP39:AR39)</f>
        <v>6921249.2850000001</v>
      </c>
      <c r="AT39" s="71">
        <f t="shared" si="35"/>
        <v>7788655.4639999997</v>
      </c>
      <c r="AU39" s="7">
        <v>304735</v>
      </c>
      <c r="AV39" s="7">
        <v>523144</v>
      </c>
      <c r="AW39" s="7">
        <v>50000</v>
      </c>
      <c r="AX39" s="88">
        <f t="shared" si="17"/>
        <v>877879</v>
      </c>
      <c r="AY39" s="7">
        <v>6586605</v>
      </c>
      <c r="AZ39" s="18">
        <v>0</v>
      </c>
      <c r="BA39" s="7">
        <v>926365</v>
      </c>
      <c r="BB39" s="7">
        <f t="shared" si="7"/>
        <v>7512970</v>
      </c>
      <c r="BC39" s="71">
        <f t="shared" si="8"/>
        <v>8390849</v>
      </c>
      <c r="BD39" s="7">
        <v>315275</v>
      </c>
      <c r="BE39" s="7">
        <v>523144</v>
      </c>
      <c r="BF39" s="7">
        <v>50000</v>
      </c>
      <c r="BG39" s="88">
        <f t="shared" si="18"/>
        <v>888419</v>
      </c>
      <c r="BH39" s="7">
        <v>7598653</v>
      </c>
      <c r="BI39" s="18">
        <v>0</v>
      </c>
      <c r="BJ39" s="7">
        <v>661010</v>
      </c>
      <c r="BK39" s="7">
        <f t="shared" si="9"/>
        <v>8259663</v>
      </c>
      <c r="BL39" s="71">
        <f t="shared" si="10"/>
        <v>9148082</v>
      </c>
    </row>
    <row r="40" spans="1:64" ht="17.25" thickBot="1" x14ac:dyDescent="0.3">
      <c r="A40" s="227" t="s">
        <v>53</v>
      </c>
      <c r="B40" s="228"/>
      <c r="C40" s="201">
        <f>C41+C42+C43</f>
        <v>1838331.071</v>
      </c>
      <c r="D40" s="201">
        <f t="shared" ref="D40:E40" si="40">D41+D42+D43</f>
        <v>2778119.53</v>
      </c>
      <c r="E40" s="201">
        <f t="shared" si="40"/>
        <v>15086461.24</v>
      </c>
      <c r="F40" s="202">
        <f t="shared" si="21"/>
        <v>19702911.840999998</v>
      </c>
      <c r="G40" s="172">
        <f>G41+G42+G43</f>
        <v>20530400</v>
      </c>
      <c r="H40" s="172">
        <f>H41+H42+H43</f>
        <v>13257765.13029</v>
      </c>
      <c r="I40" s="169">
        <f t="shared" si="11"/>
        <v>33788165.130290002</v>
      </c>
      <c r="J40" s="200">
        <f t="shared" si="22"/>
        <v>53491076.97129</v>
      </c>
      <c r="K40" s="162">
        <f>K41+K42+K43</f>
        <v>2510130.574</v>
      </c>
      <c r="L40" s="122">
        <f>L41+L42+L43</f>
        <v>2584425.9500000002</v>
      </c>
      <c r="M40" s="122">
        <f>M41+M42+M43</f>
        <v>21769997.414999999</v>
      </c>
      <c r="N40" s="123">
        <f t="shared" si="2"/>
        <v>26864553.938999999</v>
      </c>
      <c r="O40" s="122">
        <f>O41+O42+O43</f>
        <v>24117092.844999999</v>
      </c>
      <c r="P40" s="122">
        <f>P41+P42+P43</f>
        <v>0</v>
      </c>
      <c r="Q40" s="122">
        <f>Q41+Q42+Q43</f>
        <v>0</v>
      </c>
      <c r="R40" s="131">
        <f t="shared" si="3"/>
        <v>24117092.844999999</v>
      </c>
      <c r="S40" s="126">
        <f>S41+S42+S43</f>
        <v>50981646.784000002</v>
      </c>
      <c r="T40" s="5">
        <f>T41+T42+T43</f>
        <v>2299640.7429999998</v>
      </c>
      <c r="U40" s="5">
        <f>U41+U42+U43</f>
        <v>3034807.6159999999</v>
      </c>
      <c r="V40" s="5">
        <f>V41+V42+V43</f>
        <v>24516050.240000002</v>
      </c>
      <c r="W40" s="64">
        <f>T40+U40+V40</f>
        <v>29850498.598999999</v>
      </c>
      <c r="X40" s="5">
        <f>X41+X42+X43</f>
        <v>16455478.215</v>
      </c>
      <c r="Y40" s="5">
        <f>Y41+Y42+Y43</f>
        <v>0</v>
      </c>
      <c r="Z40" s="5">
        <f>Z41+Z42+Z43</f>
        <v>0</v>
      </c>
      <c r="AA40" s="64">
        <f>X40+Y40+Z40</f>
        <v>16455478.215</v>
      </c>
      <c r="AB40" s="71">
        <f t="shared" si="39"/>
        <v>46305976.813999996</v>
      </c>
      <c r="AC40" s="5">
        <f>AC41+AC42+AC43</f>
        <v>2675810</v>
      </c>
      <c r="AD40" s="5">
        <f>AD41+AD42+AD43</f>
        <v>3870075</v>
      </c>
      <c r="AE40" s="5">
        <f>AE41+AE42+AE43</f>
        <v>24368850</v>
      </c>
      <c r="AF40" s="64">
        <f>AC40+AD40+AE40</f>
        <v>30914735</v>
      </c>
      <c r="AG40" s="5">
        <f>AG41+AG42+AG43</f>
        <v>13617693</v>
      </c>
      <c r="AH40" s="5">
        <f>AH41+AH42+AH43</f>
        <v>8920555</v>
      </c>
      <c r="AI40" s="5">
        <f>AI41+AI42+AI43</f>
        <v>0</v>
      </c>
      <c r="AJ40" s="64">
        <f>AG40+AH40+AI40</f>
        <v>22538248</v>
      </c>
      <c r="AK40" s="71">
        <f>AF40+AJ40</f>
        <v>53452983</v>
      </c>
      <c r="AL40" s="122">
        <f>AL41+AL42+AL43</f>
        <v>2430494.8930000002</v>
      </c>
      <c r="AM40" s="5">
        <f>AM41+AM42+AM43</f>
        <v>3870074.9699999997</v>
      </c>
      <c r="AN40" s="5">
        <f>AN41+AN42+AN43</f>
        <v>24368850.030000001</v>
      </c>
      <c r="AO40" s="123">
        <f>AL40+AM40+AN40</f>
        <v>30669419.892999999</v>
      </c>
      <c r="AP40" s="122">
        <f>AP41+AP42+AP43</f>
        <v>24624785.333000001</v>
      </c>
      <c r="AQ40" s="5">
        <f>AQ41+AQ42+AQ43</f>
        <v>0</v>
      </c>
      <c r="AR40" s="5">
        <f>AR41+AR42+AR43</f>
        <v>0</v>
      </c>
      <c r="AS40" s="123">
        <f>AP40+AQ40+AR40</f>
        <v>24624785.333000001</v>
      </c>
      <c r="AT40" s="126">
        <f t="shared" si="35"/>
        <v>55294205.225999996</v>
      </c>
      <c r="AU40" s="5">
        <f>AU41+AU42+AU43</f>
        <v>2489649</v>
      </c>
      <c r="AV40" s="146">
        <f>AV41+AV42+AV43</f>
        <v>3870075</v>
      </c>
      <c r="AW40" s="146">
        <f>AW41+AW42+AW43</f>
        <v>24368850</v>
      </c>
      <c r="AX40" s="64">
        <f t="shared" si="17"/>
        <v>30728574</v>
      </c>
      <c r="AY40" s="5">
        <f>AY41+AY42+AY43</f>
        <v>26244898</v>
      </c>
      <c r="AZ40" s="5">
        <f>AZ41+AZ42+AZ43</f>
        <v>0</v>
      </c>
      <c r="BA40" s="5">
        <f>BA41+BA42+BA43</f>
        <v>0</v>
      </c>
      <c r="BB40" s="64">
        <f t="shared" si="7"/>
        <v>26244898</v>
      </c>
      <c r="BC40" s="71">
        <f t="shared" si="8"/>
        <v>56973472</v>
      </c>
      <c r="BD40" s="5">
        <f>BD41+BD42+BD43</f>
        <v>2584174</v>
      </c>
      <c r="BE40" s="146">
        <f>BE41+BE42+BE43</f>
        <v>3870075</v>
      </c>
      <c r="BF40" s="146">
        <f>BF41+BF42+BF43</f>
        <v>24368850</v>
      </c>
      <c r="BG40" s="64">
        <f t="shared" si="18"/>
        <v>30823099</v>
      </c>
      <c r="BH40" s="5">
        <f>BH41+BH42+BH43</f>
        <v>45616932</v>
      </c>
      <c r="BI40" s="5">
        <f>BI41+BI42+BI43</f>
        <v>0</v>
      </c>
      <c r="BJ40" s="5">
        <f>BJ41+BJ42+BJ43</f>
        <v>0</v>
      </c>
      <c r="BK40" s="64">
        <f t="shared" si="9"/>
        <v>45616932</v>
      </c>
      <c r="BL40" s="146">
        <f t="shared" si="10"/>
        <v>76440031</v>
      </c>
    </row>
    <row r="41" spans="1:64" ht="17.25" thickBot="1" x14ac:dyDescent="0.3">
      <c r="A41" s="79" t="s">
        <v>51</v>
      </c>
      <c r="B41" s="153" t="s">
        <v>55</v>
      </c>
      <c r="C41" s="189">
        <f>'[2]Classification prog-économique'!$D$35*1000</f>
        <v>1023152.5870000001</v>
      </c>
      <c r="D41" s="189">
        <f>'[2]Classification prog-économique'!$G$35*1000</f>
        <v>1800291.8059999999</v>
      </c>
      <c r="E41" s="189">
        <f>'[2]Classification prog-économique'!$J$35*1000</f>
        <v>53150</v>
      </c>
      <c r="F41" s="202">
        <f t="shared" si="21"/>
        <v>2876594.3930000002</v>
      </c>
      <c r="G41" s="173">
        <f>'[2]Classification prog-économique'!$P$35*1000</f>
        <v>484400</v>
      </c>
      <c r="H41" s="173">
        <f>'[2]Classification prog-économique'!$S$35*1000</f>
        <v>0</v>
      </c>
      <c r="I41" s="169">
        <f t="shared" si="11"/>
        <v>484400</v>
      </c>
      <c r="J41" s="200">
        <f t="shared" si="22"/>
        <v>3360994.3930000002</v>
      </c>
      <c r="K41" s="121">
        <f>'[3]Classification programmatique'!$D$35*1000</f>
        <v>1925686.7890000001</v>
      </c>
      <c r="L41" s="121">
        <f>'[3]Classification programmatique'!$G$35*1000</f>
        <v>1712191.7039999999</v>
      </c>
      <c r="M41" s="121">
        <f>'[3]Classification programmatique'!$J$35*1000</f>
        <v>30000</v>
      </c>
      <c r="N41" s="125">
        <f t="shared" si="2"/>
        <v>3667878.4929999998</v>
      </c>
      <c r="O41" s="121">
        <f>'[3]Classification programmatique'!$P$35*1000</f>
        <v>607092.84499999997</v>
      </c>
      <c r="P41" s="25">
        <v>0</v>
      </c>
      <c r="Q41" s="25">
        <v>0</v>
      </c>
      <c r="R41" s="124">
        <f t="shared" si="3"/>
        <v>607092.84499999997</v>
      </c>
      <c r="S41" s="126">
        <f t="shared" si="4"/>
        <v>4274971.3379999995</v>
      </c>
      <c r="T41" s="7">
        <f>'[6]Classification programmatique'!$D$35*1000</f>
        <v>831814.34200000006</v>
      </c>
      <c r="U41" s="7">
        <f>'[6]Classification programmatique'!$G$35*1000</f>
        <v>1114122.145</v>
      </c>
      <c r="V41" s="7"/>
      <c r="W41" s="65">
        <f>SUM(T41:V41)</f>
        <v>1945936.4870000002</v>
      </c>
      <c r="X41" s="7">
        <f>'[6]Classification programmatique'!$P$35*1000</f>
        <v>912078.21499999997</v>
      </c>
      <c r="Y41" s="7">
        <v>0</v>
      </c>
      <c r="Z41" s="7">
        <v>0</v>
      </c>
      <c r="AA41" s="65">
        <f>X41+Y41+Z41</f>
        <v>912078.21499999997</v>
      </c>
      <c r="AB41" s="71">
        <f t="shared" si="39"/>
        <v>2858014.702</v>
      </c>
      <c r="AC41" s="23">
        <v>1182243</v>
      </c>
      <c r="AD41" s="23">
        <v>1549004</v>
      </c>
      <c r="AE41" s="23">
        <v>0</v>
      </c>
      <c r="AF41" s="65">
        <f>SUM(AC41:AE41)</f>
        <v>2731247</v>
      </c>
      <c r="AG41" s="23">
        <v>114200</v>
      </c>
      <c r="AH41" s="7">
        <v>0</v>
      </c>
      <c r="AI41" s="7">
        <v>0</v>
      </c>
      <c r="AJ41" s="65">
        <f>AG41+AH41+AI41</f>
        <v>114200</v>
      </c>
      <c r="AK41" s="71">
        <f t="shared" si="6"/>
        <v>2845447</v>
      </c>
      <c r="AL41" s="7">
        <f>'[10]TMC Prog-Eco'!$C$36</f>
        <v>1135323.8970000001</v>
      </c>
      <c r="AM41" s="7">
        <f>'[10]TMC Prog-Eco'!$D$36</f>
        <v>1518123.754</v>
      </c>
      <c r="AN41" s="7">
        <v>0</v>
      </c>
      <c r="AO41" s="65">
        <f>SUM(AL41:AN41)</f>
        <v>2653447.6510000001</v>
      </c>
      <c r="AP41" s="7">
        <f>'[10]TMC Prog-Eco'!$H$36</f>
        <v>30030</v>
      </c>
      <c r="AQ41" s="7">
        <v>0</v>
      </c>
      <c r="AR41" s="7">
        <v>0</v>
      </c>
      <c r="AS41" s="65">
        <f>AP41+AQ41+AR41</f>
        <v>30030</v>
      </c>
      <c r="AT41" s="71">
        <f t="shared" si="35"/>
        <v>2683477.6510000001</v>
      </c>
      <c r="AU41" s="7">
        <v>1162956</v>
      </c>
      <c r="AV41" s="7">
        <v>1518124</v>
      </c>
      <c r="AW41" s="7">
        <v>0</v>
      </c>
      <c r="AX41" s="88">
        <f t="shared" si="17"/>
        <v>2681080</v>
      </c>
      <c r="AY41" s="7">
        <v>0</v>
      </c>
      <c r="AZ41" s="7">
        <v>0</v>
      </c>
      <c r="BA41" s="7">
        <v>0</v>
      </c>
      <c r="BB41" s="88">
        <f t="shared" si="7"/>
        <v>0</v>
      </c>
      <c r="BC41" s="71">
        <f t="shared" si="8"/>
        <v>2681080</v>
      </c>
      <c r="BD41" s="7">
        <v>1207110</v>
      </c>
      <c r="BE41" s="7">
        <v>1518124</v>
      </c>
      <c r="BF41" s="7">
        <v>0</v>
      </c>
      <c r="BG41" s="88">
        <f t="shared" si="18"/>
        <v>2725234</v>
      </c>
      <c r="BH41" s="7">
        <v>0</v>
      </c>
      <c r="BI41" s="7">
        <v>0</v>
      </c>
      <c r="BJ41" s="7">
        <v>0</v>
      </c>
      <c r="BK41" s="88">
        <f t="shared" si="9"/>
        <v>0</v>
      </c>
      <c r="BL41" s="71">
        <f t="shared" si="10"/>
        <v>2725234</v>
      </c>
    </row>
    <row r="42" spans="1:64" ht="17.25" thickBot="1" x14ac:dyDescent="0.3">
      <c r="A42" s="79" t="s">
        <v>54</v>
      </c>
      <c r="B42" s="153" t="s">
        <v>257</v>
      </c>
      <c r="C42" s="189">
        <f>'[2]Classification prog-économique'!$D$36*1000</f>
        <v>259429.68400000001</v>
      </c>
      <c r="D42" s="189">
        <f>'[2]Classification prog-économique'!$G$36*1000</f>
        <v>105865.069</v>
      </c>
      <c r="E42" s="189">
        <f>'[2]Classification prog-économique'!$J$36*1000</f>
        <v>14490000</v>
      </c>
      <c r="F42" s="202">
        <f t="shared" si="21"/>
        <v>14855294.753</v>
      </c>
      <c r="G42" s="173">
        <f>'[2]Classification prog-économique'!$P$36*1000</f>
        <v>20046000</v>
      </c>
      <c r="H42" s="187">
        <f>'[2]Classification prog-économique'!$S$36*1000</f>
        <v>13257765.13029</v>
      </c>
      <c r="I42" s="169">
        <f t="shared" si="11"/>
        <v>33303765.130290002</v>
      </c>
      <c r="J42" s="200">
        <f t="shared" si="22"/>
        <v>48159059.88329</v>
      </c>
      <c r="K42" s="121">
        <f>'[3]Classification programmatique'!$D$36*1000</f>
        <v>257592.51699999999</v>
      </c>
      <c r="L42" s="121">
        <f>'[3]Classification programmatique'!$G$36*1000</f>
        <v>53085.33</v>
      </c>
      <c r="M42" s="121">
        <f>'[3]Classification programmatique'!$J$36*1000</f>
        <v>20867600.936000001</v>
      </c>
      <c r="N42" s="125">
        <f t="shared" si="2"/>
        <v>21178278.783</v>
      </c>
      <c r="O42" s="121">
        <f>'[3]Classification programmatique'!$P$36*1000</f>
        <v>23510000</v>
      </c>
      <c r="P42" s="89">
        <v>0</v>
      </c>
      <c r="Q42" s="25">
        <v>0</v>
      </c>
      <c r="R42" s="124">
        <f t="shared" si="3"/>
        <v>23510000</v>
      </c>
      <c r="S42" s="126">
        <f t="shared" si="4"/>
        <v>44688278.783</v>
      </c>
      <c r="T42" s="7">
        <f>'[6]Classification programmatique'!$D$36*1000</f>
        <v>173294.014</v>
      </c>
      <c r="U42" s="7">
        <f>'[6]Classification programmatique'!$G$36*1000</f>
        <v>205658</v>
      </c>
      <c r="V42" s="7">
        <f>'[6]Classification programmatique'!$J$36*1000</f>
        <v>24516050.240000002</v>
      </c>
      <c r="W42" s="65">
        <f>SUM(T42:V42)</f>
        <v>24895002.254000001</v>
      </c>
      <c r="X42" s="7">
        <f>'[6]Classification programmatique'!$P$36*1000</f>
        <v>15543400</v>
      </c>
      <c r="Y42" s="18">
        <f>'[6]Classification programmatique'!$S$36*1000</f>
        <v>0</v>
      </c>
      <c r="Z42" s="7">
        <v>0</v>
      </c>
      <c r="AA42" s="65">
        <f>X42+Y42+Z42</f>
        <v>15543400</v>
      </c>
      <c r="AB42" s="71">
        <f t="shared" si="39"/>
        <v>40438402.254000001</v>
      </c>
      <c r="AC42" s="25">
        <v>145690</v>
      </c>
      <c r="AD42" s="25">
        <v>216420</v>
      </c>
      <c r="AE42" s="25">
        <v>24368850</v>
      </c>
      <c r="AF42" s="65">
        <f>SUM(AC42:AE42)</f>
        <v>24730960</v>
      </c>
      <c r="AG42" s="25">
        <f>8000+13495493</f>
        <v>13503493</v>
      </c>
      <c r="AH42" s="25">
        <v>8920555</v>
      </c>
      <c r="AI42" s="7">
        <v>0</v>
      </c>
      <c r="AJ42" s="65">
        <f>AG42+AH42+AI42</f>
        <v>22424048</v>
      </c>
      <c r="AK42" s="71">
        <f t="shared" si="6"/>
        <v>47155008</v>
      </c>
      <c r="AL42" s="7">
        <f>'[10]TMC Prog-Eco'!$C$37</f>
        <v>127580.90399999999</v>
      </c>
      <c r="AM42" s="7">
        <f>'[10]TMC Prog-Eco'!$D$37</f>
        <v>226504</v>
      </c>
      <c r="AN42" s="7">
        <f>'[10]TMC Prog-Eco'!$E$37</f>
        <v>24368850.030000001</v>
      </c>
      <c r="AO42" s="7">
        <f>SUM(AL42:AN42)</f>
        <v>24722934.934</v>
      </c>
      <c r="AP42" s="7">
        <f>'[10]TMC Prog-Eco'!$H$37</f>
        <v>24594755.333000001</v>
      </c>
      <c r="AQ42" s="7">
        <v>0</v>
      </c>
      <c r="AR42" s="7">
        <v>0</v>
      </c>
      <c r="AS42" s="65">
        <f>AP42+AQ42+AR42</f>
        <v>24594755.333000001</v>
      </c>
      <c r="AT42" s="71">
        <f t="shared" si="35"/>
        <v>49317690.267000005</v>
      </c>
      <c r="AU42" s="7">
        <v>130686</v>
      </c>
      <c r="AV42" s="7">
        <v>226504</v>
      </c>
      <c r="AW42" s="7">
        <v>24368850</v>
      </c>
      <c r="AX42" s="88">
        <f t="shared" si="17"/>
        <v>24726040</v>
      </c>
      <c r="AY42" s="7">
        <v>26244898</v>
      </c>
      <c r="AZ42" s="7">
        <v>0</v>
      </c>
      <c r="BA42" s="7">
        <v>0</v>
      </c>
      <c r="BB42" s="88">
        <f t="shared" si="7"/>
        <v>26244898</v>
      </c>
      <c r="BC42" s="71">
        <f t="shared" si="8"/>
        <v>50970938</v>
      </c>
      <c r="BD42" s="7">
        <v>135648</v>
      </c>
      <c r="BE42" s="7">
        <v>226504</v>
      </c>
      <c r="BF42" s="7">
        <v>24368850</v>
      </c>
      <c r="BG42" s="88">
        <f t="shared" si="18"/>
        <v>24731002</v>
      </c>
      <c r="BH42" s="7">
        <v>45616932</v>
      </c>
      <c r="BI42" s="7">
        <v>0</v>
      </c>
      <c r="BJ42" s="7">
        <v>0</v>
      </c>
      <c r="BK42" s="88">
        <f t="shared" si="9"/>
        <v>45616932</v>
      </c>
      <c r="BL42" s="71">
        <f t="shared" si="10"/>
        <v>70347934</v>
      </c>
    </row>
    <row r="43" spans="1:64" ht="17.25" thickBot="1" x14ac:dyDescent="0.3">
      <c r="A43" s="80" t="s">
        <v>56</v>
      </c>
      <c r="B43" s="153" t="s">
        <v>59</v>
      </c>
      <c r="C43" s="189">
        <f>'[2]Classification prog-économique'!$D$37*1000</f>
        <v>555748.79999999993</v>
      </c>
      <c r="D43" s="189">
        <f>'[2]Classification prog-économique'!$G$37*1000</f>
        <v>871962.65500000003</v>
      </c>
      <c r="E43" s="189">
        <f>'[2]Classification prog-économique'!$J$37*1000</f>
        <v>543311.24</v>
      </c>
      <c r="F43" s="202">
        <f t="shared" si="21"/>
        <v>1971022.6950000001</v>
      </c>
      <c r="G43" s="173">
        <f>'[2]Classification prog-économique'!$P$37*1000</f>
        <v>0</v>
      </c>
      <c r="H43" s="187">
        <f>'[2]Classification prog-économique'!$S$37*1000</f>
        <v>0</v>
      </c>
      <c r="I43" s="169">
        <f t="shared" si="11"/>
        <v>0</v>
      </c>
      <c r="J43" s="200">
        <f t="shared" si="22"/>
        <v>1971022.6950000001</v>
      </c>
      <c r="K43" s="121">
        <f>'[3]Classification programmatique'!$D$37*1000</f>
        <v>326851.26799999998</v>
      </c>
      <c r="L43" s="121">
        <f>'[3]Classification programmatique'!$G$37*1000</f>
        <v>819148.91599999997</v>
      </c>
      <c r="M43" s="121">
        <f>'[3]Classification programmatique'!$J$37*1000</f>
        <v>872396.47900000005</v>
      </c>
      <c r="N43" s="125">
        <f t="shared" si="2"/>
        <v>2018396.6629999999</v>
      </c>
      <c r="O43" s="121">
        <v>0</v>
      </c>
      <c r="P43" s="25"/>
      <c r="Q43" s="25"/>
      <c r="R43" s="124">
        <f t="shared" si="3"/>
        <v>0</v>
      </c>
      <c r="S43" s="126">
        <f t="shared" si="4"/>
        <v>2018396.6629999999</v>
      </c>
      <c r="T43" s="7">
        <f>'[6]Classification programmatique'!$D$37*1000</f>
        <v>1294532.3869999999</v>
      </c>
      <c r="U43" s="7">
        <f>'[6]Classification programmatique'!$G$37*1000</f>
        <v>1715027.4709999999</v>
      </c>
      <c r="V43" s="7">
        <v>0</v>
      </c>
      <c r="W43" s="65">
        <f>SUM(T43:V43)</f>
        <v>3009559.858</v>
      </c>
      <c r="X43" s="7">
        <v>0</v>
      </c>
      <c r="Y43" s="7"/>
      <c r="Z43" s="7"/>
      <c r="AA43" s="65">
        <f>X43+Y43+Z43</f>
        <v>0</v>
      </c>
      <c r="AB43" s="71">
        <f t="shared" si="39"/>
        <v>3009559.858</v>
      </c>
      <c r="AC43" s="30">
        <v>1347877</v>
      </c>
      <c r="AD43" s="30">
        <v>2104651</v>
      </c>
      <c r="AE43" s="30"/>
      <c r="AF43" s="65">
        <f>SUM(AC43:AE43)</f>
        <v>3452528</v>
      </c>
      <c r="AG43" s="7">
        <v>0</v>
      </c>
      <c r="AH43" s="7"/>
      <c r="AI43" s="7"/>
      <c r="AJ43" s="65">
        <f t="shared" ref="AJ43:AJ51" si="41">AG43+AH43+AI43</f>
        <v>0</v>
      </c>
      <c r="AK43" s="71">
        <f t="shared" ref="AK43:AK71" si="42">AF43+AJ43</f>
        <v>3452528</v>
      </c>
      <c r="AL43" s="15">
        <f>'[10]TMC Prog-Eco'!$C$38</f>
        <v>1167590.0919999999</v>
      </c>
      <c r="AM43" s="15">
        <f>'[10]TMC Prog-Eco'!$D$38</f>
        <v>2125447.216</v>
      </c>
      <c r="AN43" s="7">
        <v>0</v>
      </c>
      <c r="AO43" s="65">
        <f>SUM(AL43:AN43)</f>
        <v>3293037.3080000002</v>
      </c>
      <c r="AP43" s="7">
        <v>0</v>
      </c>
      <c r="AQ43" s="7"/>
      <c r="AR43" s="7"/>
      <c r="AS43" s="65">
        <f>AP43+AQ43+AR43</f>
        <v>0</v>
      </c>
      <c r="AT43" s="71">
        <f t="shared" ref="AT43:AT71" si="43">AO43+AS43</f>
        <v>3293037.3080000002</v>
      </c>
      <c r="AU43" s="7">
        <v>1196007</v>
      </c>
      <c r="AV43" s="7">
        <v>2125447</v>
      </c>
      <c r="AW43" s="7"/>
      <c r="AX43" s="88">
        <f t="shared" si="17"/>
        <v>3321454</v>
      </c>
      <c r="AY43" s="7">
        <v>0</v>
      </c>
      <c r="AZ43" s="7">
        <v>0</v>
      </c>
      <c r="BA43" s="7">
        <v>0</v>
      </c>
      <c r="BB43" s="88">
        <f t="shared" si="7"/>
        <v>0</v>
      </c>
      <c r="BC43" s="71">
        <f t="shared" si="8"/>
        <v>3321454</v>
      </c>
      <c r="BD43" s="7">
        <v>1241416</v>
      </c>
      <c r="BE43" s="7">
        <v>2125447</v>
      </c>
      <c r="BF43" s="7"/>
      <c r="BG43" s="88">
        <f t="shared" si="18"/>
        <v>3366863</v>
      </c>
      <c r="BH43" s="7">
        <v>0</v>
      </c>
      <c r="BI43" s="7">
        <v>0</v>
      </c>
      <c r="BJ43" s="7">
        <v>0</v>
      </c>
      <c r="BK43" s="88">
        <f t="shared" si="9"/>
        <v>0</v>
      </c>
      <c r="BL43" s="71">
        <f t="shared" si="10"/>
        <v>3366863</v>
      </c>
    </row>
    <row r="44" spans="1:64" ht="17.25" thickBot="1" x14ac:dyDescent="0.3">
      <c r="A44" s="225" t="s">
        <v>60</v>
      </c>
      <c r="B44" s="226"/>
      <c r="C44" s="203">
        <f>C45+C46+C47</f>
        <v>2020559.8049999999</v>
      </c>
      <c r="D44" s="203">
        <f t="shared" ref="D44:E44" si="44">D45+D46+D47</f>
        <v>2811537.45</v>
      </c>
      <c r="E44" s="203">
        <f t="shared" si="44"/>
        <v>127754.68</v>
      </c>
      <c r="F44" s="202">
        <f t="shared" si="21"/>
        <v>4959851.9349999996</v>
      </c>
      <c r="G44" s="174">
        <f>G45+G46+G47</f>
        <v>117321.72199999999</v>
      </c>
      <c r="H44" s="190">
        <f>H45+H46+H47</f>
        <v>1000000</v>
      </c>
      <c r="I44" s="169">
        <f t="shared" si="11"/>
        <v>1117321.7220000001</v>
      </c>
      <c r="J44" s="200">
        <f t="shared" si="22"/>
        <v>6077173.6569999997</v>
      </c>
      <c r="K44" s="162">
        <f>K45+K46+K47+0</f>
        <v>2842122.4240000001</v>
      </c>
      <c r="L44" s="122">
        <f>L45+L46+L47+0</f>
        <v>1787573.7540000002</v>
      </c>
      <c r="M44" s="122">
        <f>M45+M46+M47+0</f>
        <v>102820.912</v>
      </c>
      <c r="N44" s="123">
        <f t="shared" si="2"/>
        <v>4732517.09</v>
      </c>
      <c r="O44" s="122">
        <f>O45+O46+O47+0</f>
        <v>219057.81700000001</v>
      </c>
      <c r="P44" s="122">
        <f>P45+P46+P47+0</f>
        <v>0</v>
      </c>
      <c r="Q44" s="122">
        <f>Q45+Q46+Q47+0</f>
        <v>0</v>
      </c>
      <c r="R44" s="131">
        <f t="shared" si="3"/>
        <v>219057.81700000001</v>
      </c>
      <c r="S44" s="126">
        <f>S45+S46+S47</f>
        <v>4951574.9070000006</v>
      </c>
      <c r="T44" s="5">
        <f t="shared" ref="T44:AB44" si="45">T45+T46+T47+0</f>
        <v>2976227.767</v>
      </c>
      <c r="U44" s="5">
        <f t="shared" si="45"/>
        <v>2303430.5559999999</v>
      </c>
      <c r="V44" s="5">
        <f t="shared" si="45"/>
        <v>42968.897999999994</v>
      </c>
      <c r="W44" s="64">
        <f t="shared" si="45"/>
        <v>5322627.2209999999</v>
      </c>
      <c r="X44" s="5">
        <f t="shared" si="45"/>
        <v>374031.41100000002</v>
      </c>
      <c r="Y44" s="5">
        <f t="shared" si="45"/>
        <v>0</v>
      </c>
      <c r="Z44" s="5">
        <f t="shared" si="45"/>
        <v>0</v>
      </c>
      <c r="AA44" s="64">
        <f t="shared" si="45"/>
        <v>374031.41100000002</v>
      </c>
      <c r="AB44" s="71">
        <f t="shared" si="45"/>
        <v>5696658.6319999993</v>
      </c>
      <c r="AC44" s="5">
        <f t="shared" ref="AC44:AS44" si="46">AC45+AC46+AC47+0</f>
        <v>3264647</v>
      </c>
      <c r="AD44" s="5">
        <f t="shared" si="46"/>
        <v>4384795</v>
      </c>
      <c r="AE44" s="5">
        <f t="shared" si="46"/>
        <v>46000</v>
      </c>
      <c r="AF44" s="64">
        <f t="shared" si="46"/>
        <v>7695442</v>
      </c>
      <c r="AG44" s="5">
        <f t="shared" si="46"/>
        <v>300000</v>
      </c>
      <c r="AH44" s="5">
        <f t="shared" si="46"/>
        <v>0</v>
      </c>
      <c r="AI44" s="5">
        <f t="shared" si="46"/>
        <v>0</v>
      </c>
      <c r="AJ44" s="64">
        <f t="shared" si="46"/>
        <v>300000</v>
      </c>
      <c r="AK44" s="71">
        <f t="shared" si="46"/>
        <v>7995442</v>
      </c>
      <c r="AL44" s="5">
        <f t="shared" si="46"/>
        <v>3230000.9579999996</v>
      </c>
      <c r="AM44" s="5">
        <f t="shared" si="46"/>
        <v>4384795</v>
      </c>
      <c r="AN44" s="5">
        <f t="shared" si="46"/>
        <v>46000</v>
      </c>
      <c r="AO44" s="64">
        <f t="shared" si="46"/>
        <v>7660795.9580000006</v>
      </c>
      <c r="AP44" s="5">
        <f t="shared" si="46"/>
        <v>300000</v>
      </c>
      <c r="AQ44" s="5">
        <f t="shared" si="46"/>
        <v>0</v>
      </c>
      <c r="AR44" s="5">
        <f t="shared" si="46"/>
        <v>0</v>
      </c>
      <c r="AS44" s="64">
        <f t="shared" si="46"/>
        <v>300000</v>
      </c>
      <c r="AT44" s="71">
        <f t="shared" si="43"/>
        <v>7960795.9580000006</v>
      </c>
      <c r="AU44" s="5">
        <f>AU45+AU46+AU47</f>
        <v>3331378</v>
      </c>
      <c r="AV44" s="5">
        <f>AV45+AV46+AV47</f>
        <v>4384795</v>
      </c>
      <c r="AW44" s="5">
        <f>AW45+AW46+AW47</f>
        <v>46000</v>
      </c>
      <c r="AX44" s="64">
        <f t="shared" si="17"/>
        <v>7762173</v>
      </c>
      <c r="AY44" s="5">
        <f>AY45+AY46+AY47</f>
        <v>300000</v>
      </c>
      <c r="AZ44" s="5">
        <f>AZ45+AZ46+AZ47</f>
        <v>0</v>
      </c>
      <c r="BA44" s="5">
        <f>BA45+BA46+BA47</f>
        <v>0</v>
      </c>
      <c r="BB44" s="64">
        <f t="shared" si="7"/>
        <v>300000</v>
      </c>
      <c r="BC44" s="71">
        <f t="shared" si="8"/>
        <v>8062173</v>
      </c>
      <c r="BD44" s="5">
        <f>BD45+BD46+BD47</f>
        <v>3437596</v>
      </c>
      <c r="BE44" s="5">
        <f>BE45+BE46+BE47</f>
        <v>4384793</v>
      </c>
      <c r="BF44" s="5">
        <f>BF45+BF46+BF47</f>
        <v>46000</v>
      </c>
      <c r="BG44" s="64">
        <f t="shared" si="18"/>
        <v>7868389</v>
      </c>
      <c r="BH44" s="5">
        <f>BH45+BH46+BH47</f>
        <v>300000</v>
      </c>
      <c r="BI44" s="5">
        <f>BI45+BI46+BI47</f>
        <v>0</v>
      </c>
      <c r="BJ44" s="5">
        <f>BJ45+BJ46+BJ47</f>
        <v>0</v>
      </c>
      <c r="BK44" s="64">
        <f t="shared" si="9"/>
        <v>300000</v>
      </c>
      <c r="BL44" s="71">
        <f t="shared" si="10"/>
        <v>8168389</v>
      </c>
    </row>
    <row r="45" spans="1:64" ht="17.25" thickBot="1" x14ac:dyDescent="0.35">
      <c r="A45" s="79" t="s">
        <v>57</v>
      </c>
      <c r="B45" s="153" t="s">
        <v>62</v>
      </c>
      <c r="C45" s="189">
        <f>'[2]Classification prog-économique'!$D$39*1000</f>
        <v>1791310.639</v>
      </c>
      <c r="D45" s="189">
        <f>'[2]Classification prog-économique'!$G$39*1000</f>
        <v>2191783.642</v>
      </c>
      <c r="E45" s="189">
        <f>'[2]Classification prog-économique'!$J$39*1000</f>
        <v>27754.68</v>
      </c>
      <c r="F45" s="202">
        <f t="shared" si="21"/>
        <v>4010848.9610000001</v>
      </c>
      <c r="G45" s="173">
        <f>'[2]Classification prog-économique'!$P$39*1000</f>
        <v>117321.72199999999</v>
      </c>
      <c r="H45" s="187">
        <f>'[2]Classification prog-économique'!$S$39*1000</f>
        <v>0</v>
      </c>
      <c r="I45" s="169">
        <f t="shared" si="11"/>
        <v>117321.72199999999</v>
      </c>
      <c r="J45" s="200">
        <f t="shared" si="22"/>
        <v>4128170.6830000002</v>
      </c>
      <c r="K45" s="121">
        <f>'[3]Classification programmatique'!$D$39*1000</f>
        <v>1726491.4280000001</v>
      </c>
      <c r="L45" s="121">
        <f>'[3]Classification programmatique'!$G$39*1000</f>
        <v>1443104.7609999999</v>
      </c>
      <c r="M45" s="121">
        <f>'[3]Classification programmatique'!$J$39*1000</f>
        <v>27820.912</v>
      </c>
      <c r="N45" s="125">
        <f t="shared" si="2"/>
        <v>3197417.1010000003</v>
      </c>
      <c r="O45" s="121">
        <f>'[3]Classification programmatique'!$P$39*1000</f>
        <v>9789.7000000000007</v>
      </c>
      <c r="P45" s="25">
        <v>0</v>
      </c>
      <c r="Q45" s="25">
        <v>0</v>
      </c>
      <c r="R45" s="124">
        <f t="shared" si="3"/>
        <v>9789.7000000000007</v>
      </c>
      <c r="S45" s="126">
        <f t="shared" si="4"/>
        <v>3207206.8010000004</v>
      </c>
      <c r="T45" s="16">
        <f>'[6]Classification programmatique'!$D$39*1000</f>
        <v>2016644.2779999999</v>
      </c>
      <c r="U45" s="7">
        <f>'[6]Classification programmatique'!$G$39*1000</f>
        <v>1701834.145</v>
      </c>
      <c r="V45" s="25">
        <f>'[6]Classification programmatique'!$J$39*1000</f>
        <v>42968.897999999994</v>
      </c>
      <c r="W45" s="65">
        <f>SUM(T45:V45)</f>
        <v>3761447.321</v>
      </c>
      <c r="X45" s="7">
        <f>'[6]Classification programmatique'!$P$39*1000</f>
        <v>35917.873999999996</v>
      </c>
      <c r="Y45" s="7">
        <v>0</v>
      </c>
      <c r="Z45" s="7">
        <v>0</v>
      </c>
      <c r="AA45" s="65">
        <f>X45+Y45+Z45</f>
        <v>35917.873999999996</v>
      </c>
      <c r="AB45" s="71">
        <f>W45+AA45</f>
        <v>3797365.1949999998</v>
      </c>
      <c r="AC45" s="26">
        <v>2028804</v>
      </c>
      <c r="AD45" s="26">
        <v>3222096</v>
      </c>
      <c r="AE45" s="26">
        <v>46000</v>
      </c>
      <c r="AF45" s="65">
        <f>SUM(AC45:AE45)</f>
        <v>5296900</v>
      </c>
      <c r="AG45" s="7">
        <v>100000</v>
      </c>
      <c r="AH45" s="7">
        <v>0</v>
      </c>
      <c r="AI45" s="7">
        <v>0</v>
      </c>
      <c r="AJ45" s="65">
        <f t="shared" si="41"/>
        <v>100000</v>
      </c>
      <c r="AK45" s="71">
        <f t="shared" si="42"/>
        <v>5396900</v>
      </c>
      <c r="AL45" s="15">
        <f>'[10]TMC Prog-Eco'!$C$40</f>
        <v>2015450.439</v>
      </c>
      <c r="AM45" s="15">
        <f>'[10]TMC Prog-Eco'!$D$40</f>
        <v>3272096</v>
      </c>
      <c r="AN45" s="15">
        <f>'[10]TMC Prog-Eco'!$E$40</f>
        <v>46000</v>
      </c>
      <c r="AO45" s="65">
        <f>SUM(AL45:AN45)</f>
        <v>5333546.4390000002</v>
      </c>
      <c r="AP45" s="15">
        <f>'[10]TMC Prog-Eco'!$H$40</f>
        <v>100000</v>
      </c>
      <c r="AQ45" s="7">
        <v>0</v>
      </c>
      <c r="AR45" s="7">
        <v>0</v>
      </c>
      <c r="AS45" s="65">
        <f>AP45+AQ45+AR45</f>
        <v>100000</v>
      </c>
      <c r="AT45" s="71">
        <f t="shared" si="43"/>
        <v>5433546.4390000002</v>
      </c>
      <c r="AU45" s="7">
        <v>2078639</v>
      </c>
      <c r="AV45" s="7">
        <v>3272096</v>
      </c>
      <c r="AW45" s="7">
        <v>46000</v>
      </c>
      <c r="AX45" s="88">
        <f t="shared" si="17"/>
        <v>5396735</v>
      </c>
      <c r="AY45" s="7">
        <v>100000</v>
      </c>
      <c r="AZ45" s="7">
        <v>0</v>
      </c>
      <c r="BA45" s="7">
        <v>0</v>
      </c>
      <c r="BB45" s="88">
        <f t="shared" si="7"/>
        <v>100000</v>
      </c>
      <c r="BC45" s="71">
        <f t="shared" si="8"/>
        <v>5496735</v>
      </c>
      <c r="BD45" s="7">
        <v>2144845</v>
      </c>
      <c r="BE45" s="7">
        <v>3272094</v>
      </c>
      <c r="BF45" s="7">
        <v>46000</v>
      </c>
      <c r="BG45" s="88">
        <f t="shared" si="18"/>
        <v>5462939</v>
      </c>
      <c r="BH45" s="7">
        <v>100000</v>
      </c>
      <c r="BI45" s="7">
        <v>0</v>
      </c>
      <c r="BJ45" s="7">
        <v>0</v>
      </c>
      <c r="BK45" s="88">
        <f t="shared" si="9"/>
        <v>100000</v>
      </c>
      <c r="BL45" s="71">
        <f t="shared" si="10"/>
        <v>5562939</v>
      </c>
    </row>
    <row r="46" spans="1:64" ht="17.25" thickBot="1" x14ac:dyDescent="0.35">
      <c r="A46" s="79" t="s">
        <v>58</v>
      </c>
      <c r="B46" s="153" t="s">
        <v>64</v>
      </c>
      <c r="C46" s="189">
        <f>'[2]Classification prog-économique'!$D$40*1000</f>
        <v>6718.1959999999999</v>
      </c>
      <c r="D46" s="189">
        <f>'[2]Classification prog-économique'!$G$40*1000</f>
        <v>337974.87799999997</v>
      </c>
      <c r="E46" s="189">
        <f>'[2]Classification prog-économique'!$J$40*1000</f>
        <v>100000</v>
      </c>
      <c r="F46" s="202">
        <f t="shared" si="21"/>
        <v>444693.07399999996</v>
      </c>
      <c r="G46" s="187">
        <f>'[2]Classification prog-économique'!$P$40*1000</f>
        <v>0</v>
      </c>
      <c r="H46" s="187">
        <f>'[11]Classification prog-économique'!$S$40*1000</f>
        <v>1000000</v>
      </c>
      <c r="I46" s="169">
        <f t="shared" si="11"/>
        <v>1000000</v>
      </c>
      <c r="J46" s="200">
        <f t="shared" si="22"/>
        <v>1444693.074</v>
      </c>
      <c r="K46" s="121">
        <f>'[3]Classification programmatique'!$D$40*1000</f>
        <v>288626.98699999996</v>
      </c>
      <c r="L46" s="121">
        <f>'[3]Classification programmatique'!$G$40*1000</f>
        <v>103087.96800000001</v>
      </c>
      <c r="M46" s="121">
        <f>'[3]Classification programmatique'!$J$40*1000</f>
        <v>75000</v>
      </c>
      <c r="N46" s="125">
        <f t="shared" si="2"/>
        <v>466714.95499999996</v>
      </c>
      <c r="O46" s="121">
        <v>0</v>
      </c>
      <c r="P46" s="25">
        <v>0</v>
      </c>
      <c r="Q46" s="25">
        <v>0</v>
      </c>
      <c r="R46" s="124">
        <f t="shared" si="3"/>
        <v>0</v>
      </c>
      <c r="S46" s="126">
        <f t="shared" si="4"/>
        <v>466714.95499999996</v>
      </c>
      <c r="T46" s="16">
        <f>'[6]Classification programmatique'!$D$40*1000</f>
        <v>224512.87</v>
      </c>
      <c r="U46" s="16">
        <f>'[6]Classification programmatique'!$G$40*1000</f>
        <v>256040.20099999997</v>
      </c>
      <c r="V46" s="16">
        <v>0</v>
      </c>
      <c r="W46" s="65">
        <f>SUM(T46:V46)</f>
        <v>480553.071</v>
      </c>
      <c r="X46" s="7">
        <v>0</v>
      </c>
      <c r="Y46" s="7">
        <v>0</v>
      </c>
      <c r="Z46" s="7">
        <v>0</v>
      </c>
      <c r="AA46" s="65">
        <f>X46+Y46+Z46</f>
        <v>0</v>
      </c>
      <c r="AB46" s="71">
        <f>W46+AA46</f>
        <v>480553.071</v>
      </c>
      <c r="AC46" s="27">
        <v>300435</v>
      </c>
      <c r="AD46" s="27">
        <v>485669</v>
      </c>
      <c r="AE46" s="27">
        <v>0</v>
      </c>
      <c r="AF46" s="65">
        <f>SUM(AC46:AE46)</f>
        <v>786104</v>
      </c>
      <c r="AG46" s="7">
        <v>0</v>
      </c>
      <c r="AH46" s="7">
        <v>0</v>
      </c>
      <c r="AI46" s="7">
        <v>0</v>
      </c>
      <c r="AJ46" s="65">
        <f t="shared" si="41"/>
        <v>0</v>
      </c>
      <c r="AK46" s="71">
        <f t="shared" si="42"/>
        <v>786104</v>
      </c>
      <c r="AL46" s="15">
        <f>'[10]TMC Prog-Eco'!$C$41</f>
        <v>291826.495</v>
      </c>
      <c r="AM46" s="15">
        <f>'[10]TMC Prog-Eco'!$D$41</f>
        <v>455669</v>
      </c>
      <c r="AN46" s="7">
        <v>0</v>
      </c>
      <c r="AO46" s="65">
        <f>SUM(AL46:AN46)</f>
        <v>747495.495</v>
      </c>
      <c r="AP46" s="7">
        <v>0</v>
      </c>
      <c r="AQ46" s="7">
        <v>0</v>
      </c>
      <c r="AR46" s="7">
        <v>0</v>
      </c>
      <c r="AS46" s="65">
        <f>AP46+AQ46+AR46</f>
        <v>0</v>
      </c>
      <c r="AT46" s="71">
        <f t="shared" si="43"/>
        <v>747495.495</v>
      </c>
      <c r="AU46" s="7">
        <v>299679</v>
      </c>
      <c r="AV46" s="7">
        <v>455669</v>
      </c>
      <c r="AW46" s="7">
        <v>0</v>
      </c>
      <c r="AX46" s="88">
        <f t="shared" si="17"/>
        <v>755348</v>
      </c>
      <c r="AY46" s="7">
        <v>0</v>
      </c>
      <c r="AZ46" s="7">
        <v>0</v>
      </c>
      <c r="BA46" s="7">
        <v>0</v>
      </c>
      <c r="BB46" s="88">
        <f t="shared" si="7"/>
        <v>0</v>
      </c>
      <c r="BC46" s="71">
        <f t="shared" si="8"/>
        <v>755348</v>
      </c>
      <c r="BD46" s="7">
        <v>307907</v>
      </c>
      <c r="BE46" s="7">
        <v>455669</v>
      </c>
      <c r="BF46" s="7">
        <v>0</v>
      </c>
      <c r="BG46" s="88">
        <f t="shared" si="18"/>
        <v>763576</v>
      </c>
      <c r="BH46" s="7">
        <v>0</v>
      </c>
      <c r="BI46" s="7">
        <v>0</v>
      </c>
      <c r="BJ46" s="7">
        <v>0</v>
      </c>
      <c r="BK46" s="88">
        <f t="shared" si="9"/>
        <v>0</v>
      </c>
      <c r="BL46" s="71">
        <f t="shared" si="10"/>
        <v>763576</v>
      </c>
    </row>
    <row r="47" spans="1:64" ht="17.25" thickBot="1" x14ac:dyDescent="0.3">
      <c r="A47" s="80" t="s">
        <v>61</v>
      </c>
      <c r="B47" s="153" t="s">
        <v>66</v>
      </c>
      <c r="C47" s="189">
        <f>'[2]Classification prog-économique'!$D$41*1000</f>
        <v>222530.97</v>
      </c>
      <c r="D47" s="189">
        <f>'[2]Classification prog-économique'!$G$41*1000</f>
        <v>281778.93</v>
      </c>
      <c r="E47" s="189">
        <f>'[2]Classification prog-économique'!$J$41*1000</f>
        <v>0</v>
      </c>
      <c r="F47" s="202">
        <f t="shared" si="21"/>
        <v>504309.9</v>
      </c>
      <c r="G47" s="187">
        <f>'[2]Classification prog-économique'!$P$41*1000</f>
        <v>0</v>
      </c>
      <c r="H47" s="187">
        <f>'[2]Classification prog-économique'!$S$41*1000</f>
        <v>0</v>
      </c>
      <c r="I47" s="169">
        <f t="shared" si="11"/>
        <v>0</v>
      </c>
      <c r="J47" s="200">
        <f t="shared" si="22"/>
        <v>504309.9</v>
      </c>
      <c r="K47" s="121">
        <f>'[3]Classification programmatique'!$D$41*1000</f>
        <v>827004.00899999996</v>
      </c>
      <c r="L47" s="121">
        <f>'[3]Classification programmatique'!$G$41*1000</f>
        <v>241381.02500000002</v>
      </c>
      <c r="M47" s="121">
        <v>0</v>
      </c>
      <c r="N47" s="125">
        <f t="shared" si="2"/>
        <v>1068385.034</v>
      </c>
      <c r="O47" s="121">
        <f>'[3]Classification programmatique'!$P$41*1000</f>
        <v>209268.117</v>
      </c>
      <c r="P47" s="89">
        <v>0</v>
      </c>
      <c r="Q47" s="25">
        <v>0</v>
      </c>
      <c r="R47" s="124">
        <f t="shared" si="3"/>
        <v>209268.117</v>
      </c>
      <c r="S47" s="126">
        <f t="shared" si="4"/>
        <v>1277653.1510000001</v>
      </c>
      <c r="T47" s="33">
        <f>'[6]Classification programmatique'!$D$41*1000</f>
        <v>735070.61899999995</v>
      </c>
      <c r="U47" s="33">
        <f>'[6]Classification programmatique'!$G$41*1000</f>
        <v>345556.20999999996</v>
      </c>
      <c r="V47" s="33">
        <v>0</v>
      </c>
      <c r="W47" s="65">
        <f>SUM(T47:V47)</f>
        <v>1080626.8289999999</v>
      </c>
      <c r="X47" s="33">
        <f>'[6]Classification programmatique'!$P$41*1000</f>
        <v>338113.53700000001</v>
      </c>
      <c r="Y47" s="18">
        <f>'[6]Classification programmatique'!$S$41*1000</f>
        <v>0</v>
      </c>
      <c r="Z47" s="7">
        <v>0</v>
      </c>
      <c r="AA47" s="65">
        <f>X47+Y47+Z47</f>
        <v>338113.53700000001</v>
      </c>
      <c r="AB47" s="71">
        <f>W47+AA47</f>
        <v>1418740.3659999999</v>
      </c>
      <c r="AC47" s="28">
        <v>935408</v>
      </c>
      <c r="AD47" s="28">
        <v>677030</v>
      </c>
      <c r="AE47" s="28">
        <v>0</v>
      </c>
      <c r="AF47" s="65">
        <f>SUM(AC47:AE47)</f>
        <v>1612438</v>
      </c>
      <c r="AG47" s="33">
        <v>200000</v>
      </c>
      <c r="AH47" s="18">
        <v>0</v>
      </c>
      <c r="AI47" s="7">
        <v>0</v>
      </c>
      <c r="AJ47" s="65">
        <f t="shared" si="41"/>
        <v>200000</v>
      </c>
      <c r="AK47" s="71">
        <f t="shared" si="42"/>
        <v>1812438</v>
      </c>
      <c r="AL47" s="15">
        <f>'[10]TMC Prog-Eco'!$C$42</f>
        <v>922724.02399999998</v>
      </c>
      <c r="AM47" s="15">
        <f>'[10]TMC Prog-Eco'!$D$42</f>
        <v>657030</v>
      </c>
      <c r="AN47" s="33">
        <v>0</v>
      </c>
      <c r="AO47" s="65">
        <f>SUM(AL47:AN47)</f>
        <v>1579754.024</v>
      </c>
      <c r="AP47" s="7">
        <f>'[10]TMC Prog-Eco'!$H$42</f>
        <v>200000</v>
      </c>
      <c r="AQ47" s="15">
        <v>0</v>
      </c>
      <c r="AR47" s="7">
        <v>0</v>
      </c>
      <c r="AS47" s="65">
        <f>AP47+AQ47+AR47</f>
        <v>200000</v>
      </c>
      <c r="AT47" s="71">
        <f t="shared" si="43"/>
        <v>1779754.024</v>
      </c>
      <c r="AU47" s="7">
        <v>953060</v>
      </c>
      <c r="AV47" s="7">
        <v>657030</v>
      </c>
      <c r="AW47" s="7">
        <v>0</v>
      </c>
      <c r="AX47" s="88">
        <f t="shared" si="17"/>
        <v>1610090</v>
      </c>
      <c r="AY47" s="7">
        <v>200000</v>
      </c>
      <c r="AZ47" s="7">
        <v>0</v>
      </c>
      <c r="BA47" s="7">
        <v>0</v>
      </c>
      <c r="BB47" s="88">
        <f t="shared" si="7"/>
        <v>200000</v>
      </c>
      <c r="BC47" s="71">
        <f t="shared" si="8"/>
        <v>1810090</v>
      </c>
      <c r="BD47" s="7">
        <v>984844</v>
      </c>
      <c r="BE47" s="7">
        <v>657030</v>
      </c>
      <c r="BF47" s="7">
        <v>0</v>
      </c>
      <c r="BG47" s="88">
        <f t="shared" si="18"/>
        <v>1641874</v>
      </c>
      <c r="BH47" s="7">
        <v>200000</v>
      </c>
      <c r="BI47" s="7">
        <v>0</v>
      </c>
      <c r="BJ47" s="7">
        <v>0</v>
      </c>
      <c r="BK47" s="88">
        <f t="shared" si="9"/>
        <v>200000</v>
      </c>
      <c r="BL47" s="71">
        <f t="shared" si="10"/>
        <v>1841874</v>
      </c>
    </row>
    <row r="48" spans="1:64" ht="17.25" thickBot="1" x14ac:dyDescent="0.3">
      <c r="A48" s="227" t="s">
        <v>67</v>
      </c>
      <c r="B48" s="228"/>
      <c r="C48" s="201">
        <f>C49+C50+C51</f>
        <v>32255330.566</v>
      </c>
      <c r="D48" s="201">
        <f t="shared" ref="D48:E48" si="47">D49+D50+D51</f>
        <v>8390681.1870000008</v>
      </c>
      <c r="E48" s="201">
        <f t="shared" si="47"/>
        <v>23046625.403999999</v>
      </c>
      <c r="F48" s="202">
        <f t="shared" si="21"/>
        <v>63692637.156999998</v>
      </c>
      <c r="G48" s="172">
        <f>G49+G50+G51</f>
        <v>9607310.8959999997</v>
      </c>
      <c r="H48" s="172">
        <f>H49+H50+H51</f>
        <v>64732632.73545751</v>
      </c>
      <c r="I48" s="169">
        <f t="shared" si="11"/>
        <v>74339943.631457508</v>
      </c>
      <c r="J48" s="200">
        <f t="shared" si="22"/>
        <v>138032580.78845751</v>
      </c>
      <c r="K48" s="162">
        <f>K49+K50+K51</f>
        <v>43085256.387999997</v>
      </c>
      <c r="L48" s="122">
        <f>L49+L50+L51</f>
        <v>5736963.9720000001</v>
      </c>
      <c r="M48" s="122">
        <f>M49+M50+M51</f>
        <v>27125026.504999999</v>
      </c>
      <c r="N48" s="123">
        <f t="shared" si="2"/>
        <v>75947246.864999995</v>
      </c>
      <c r="O48" s="122">
        <f>O49+O50+O51</f>
        <v>10325656.809999999</v>
      </c>
      <c r="P48" s="122">
        <f>P49+P50+P51</f>
        <v>2322516.0259999996</v>
      </c>
      <c r="Q48" s="122">
        <f>Q49+Q50+Q51</f>
        <v>27013751.695</v>
      </c>
      <c r="R48" s="131">
        <f t="shared" si="3"/>
        <v>39661924.531000003</v>
      </c>
      <c r="S48" s="126">
        <f t="shared" si="4"/>
        <v>115609171.396</v>
      </c>
      <c r="T48" s="5">
        <f t="shared" ref="T48:AB48" si="48">T49+T50+T51</f>
        <v>41459146.800999999</v>
      </c>
      <c r="U48" s="5">
        <f t="shared" si="48"/>
        <v>6853278.3929999992</v>
      </c>
      <c r="V48" s="5">
        <f t="shared" si="48"/>
        <v>35680470.221999995</v>
      </c>
      <c r="W48" s="64">
        <f t="shared" si="48"/>
        <v>83992895.416000009</v>
      </c>
      <c r="X48" s="5">
        <f t="shared" si="48"/>
        <v>10005938.371000001</v>
      </c>
      <c r="Y48" s="5">
        <f t="shared" si="48"/>
        <v>0</v>
      </c>
      <c r="Z48" s="5">
        <f t="shared" si="48"/>
        <v>27211160.251973137</v>
      </c>
      <c r="AA48" s="64">
        <f t="shared" si="48"/>
        <v>37217098.622973137</v>
      </c>
      <c r="AB48" s="71">
        <f t="shared" si="48"/>
        <v>121209994.03897312</v>
      </c>
      <c r="AC48" s="5">
        <f t="shared" ref="AC48:AS48" si="49">AC49+AC50+AC51</f>
        <v>47069461</v>
      </c>
      <c r="AD48" s="5">
        <f t="shared" si="49"/>
        <v>10686567</v>
      </c>
      <c r="AE48" s="5">
        <f t="shared" si="49"/>
        <v>37730247</v>
      </c>
      <c r="AF48" s="64">
        <f t="shared" si="49"/>
        <v>95486275</v>
      </c>
      <c r="AG48" s="5">
        <f t="shared" si="49"/>
        <v>19000000</v>
      </c>
      <c r="AH48" s="5">
        <f t="shared" si="49"/>
        <v>1130192</v>
      </c>
      <c r="AI48" s="5">
        <f t="shared" si="49"/>
        <v>34495000</v>
      </c>
      <c r="AJ48" s="64">
        <f t="shared" si="49"/>
        <v>54625192</v>
      </c>
      <c r="AK48" s="71">
        <f t="shared" si="49"/>
        <v>150111467</v>
      </c>
      <c r="AL48" s="122">
        <f t="shared" si="49"/>
        <v>46553020.627999999</v>
      </c>
      <c r="AM48" s="122">
        <f t="shared" si="49"/>
        <v>11057359.720000001</v>
      </c>
      <c r="AN48" s="122">
        <f t="shared" si="49"/>
        <v>47359455.079999998</v>
      </c>
      <c r="AO48" s="123">
        <f t="shared" si="49"/>
        <v>104969835.428</v>
      </c>
      <c r="AP48" s="5">
        <f t="shared" si="49"/>
        <v>31273587.977000002</v>
      </c>
      <c r="AQ48" s="5">
        <f t="shared" si="49"/>
        <v>0</v>
      </c>
      <c r="AR48" s="122">
        <f t="shared" si="49"/>
        <v>61811084.814999998</v>
      </c>
      <c r="AS48" s="123">
        <f t="shared" si="49"/>
        <v>93084672.791999996</v>
      </c>
      <c r="AT48" s="126">
        <f t="shared" si="43"/>
        <v>198054508.22</v>
      </c>
      <c r="AU48" s="5">
        <f>AU49+AU50+AU51</f>
        <v>48183318</v>
      </c>
      <c r="AV48" s="5">
        <f>AV49+AV50+AV51</f>
        <v>10686566</v>
      </c>
      <c r="AW48" s="5">
        <f>AW49+AW50+AW51</f>
        <v>47730243</v>
      </c>
      <c r="AX48" s="64">
        <f t="shared" si="17"/>
        <v>106600127</v>
      </c>
      <c r="AY48" s="5">
        <f>AY49+AY50+AY51</f>
        <v>52553338</v>
      </c>
      <c r="AZ48" s="5">
        <f>AZ49+AZ50+AZ51</f>
        <v>0</v>
      </c>
      <c r="BA48" s="5">
        <f>BA49+BA50+BA51</f>
        <v>72550500</v>
      </c>
      <c r="BB48" s="64">
        <f t="shared" si="7"/>
        <v>125103838</v>
      </c>
      <c r="BC48" s="146">
        <f t="shared" si="8"/>
        <v>231703965</v>
      </c>
      <c r="BD48" s="5">
        <f>BD49+BD50+BD51</f>
        <v>49823942</v>
      </c>
      <c r="BE48" s="5">
        <f>BE49+BE50+BE51</f>
        <v>10686547</v>
      </c>
      <c r="BF48" s="5">
        <f>BF49+BF50+BF51</f>
        <v>47730248</v>
      </c>
      <c r="BG48" s="64">
        <f t="shared" si="18"/>
        <v>108240737</v>
      </c>
      <c r="BH48" s="5">
        <f>BH49+BH50+BH51</f>
        <v>63885369</v>
      </c>
      <c r="BI48" s="5">
        <f>BI49+BI50+BI51</f>
        <v>0</v>
      </c>
      <c r="BJ48" s="5">
        <f>BJ49+BJ50+BJ51</f>
        <v>76334000</v>
      </c>
      <c r="BK48" s="64">
        <f t="shared" si="9"/>
        <v>140219369</v>
      </c>
      <c r="BL48" s="146">
        <f t="shared" si="10"/>
        <v>248460106</v>
      </c>
    </row>
    <row r="49" spans="1:64" ht="17.25" thickBot="1" x14ac:dyDescent="0.3">
      <c r="A49" s="79" t="s">
        <v>259</v>
      </c>
      <c r="B49" s="153" t="s">
        <v>69</v>
      </c>
      <c r="C49" s="189">
        <f>'[2]Classification prog-économique'!$D$44*1000</f>
        <v>2498755.608</v>
      </c>
      <c r="D49" s="189">
        <f>'[2]Classification prog-économique'!$G$44*1000</f>
        <v>368718.61300000001</v>
      </c>
      <c r="E49" s="189">
        <f>'[2]Classification prog-économique'!$J$44*1000</f>
        <v>7056162.8490000004</v>
      </c>
      <c r="F49" s="202">
        <f t="shared" si="21"/>
        <v>9923637.0700000003</v>
      </c>
      <c r="G49" s="173">
        <f>'[2]Classification prog-économique'!$P$44*1000</f>
        <v>519548.32799999998</v>
      </c>
      <c r="H49" s="173">
        <f>'[2]Classification prog-économique'!$S$44*1000</f>
        <v>15026513.605</v>
      </c>
      <c r="I49" s="169">
        <f t="shared" si="11"/>
        <v>15546061.933</v>
      </c>
      <c r="J49" s="200">
        <f t="shared" si="22"/>
        <v>25469699.002999999</v>
      </c>
      <c r="K49" s="121">
        <f>'[3]Classification programmatique'!$D$44*1000</f>
        <v>10248752.306</v>
      </c>
      <c r="L49" s="121">
        <f>'[3]Classification programmatique'!$G$44*1000</f>
        <v>58472.736999999994</v>
      </c>
      <c r="M49" s="121">
        <f>'[3]Classification programmatique'!$J$44*1000</f>
        <v>6426076.5</v>
      </c>
      <c r="N49" s="125">
        <f t="shared" si="2"/>
        <v>16733301.543</v>
      </c>
      <c r="O49" s="121">
        <f>'[3]Classification programmatique'!$P$44*1000</f>
        <v>1238650.8030000001</v>
      </c>
      <c r="P49" s="137">
        <f>'[3]Classification programmatique'!$S$44*1000</f>
        <v>195623.087</v>
      </c>
      <c r="Q49" s="55">
        <f>'[3]Classification programmatique'!$V$44*1000</f>
        <v>13045764.119999999</v>
      </c>
      <c r="R49" s="124">
        <f t="shared" si="3"/>
        <v>14480038.01</v>
      </c>
      <c r="S49" s="126">
        <f t="shared" si="4"/>
        <v>31213339.552999999</v>
      </c>
      <c r="T49" s="7">
        <f>'[6]Classification programmatique'!$D$44*1000</f>
        <v>5481801.0639999993</v>
      </c>
      <c r="U49" s="7">
        <f>'[6]Classification programmatique'!$G$44*1000</f>
        <v>128815</v>
      </c>
      <c r="V49" s="7">
        <f>'[6]Classification programmatique'!$J$44*1000</f>
        <v>10930257</v>
      </c>
      <c r="W49" s="65">
        <f>SUM(T49:V49)</f>
        <v>16540873.063999999</v>
      </c>
      <c r="X49" s="7">
        <f>'[6]Classification programmatique'!$P$44*1000</f>
        <v>5256556.767</v>
      </c>
      <c r="Y49" s="7">
        <f>'[6]Classification programmatique'!$S$43</f>
        <v>0</v>
      </c>
      <c r="Z49">
        <f>'[6]Classification programmatique'!$V$44*1000</f>
        <v>2288855.7349488102</v>
      </c>
      <c r="AA49" s="65">
        <f>X49+Y49+Z49</f>
        <v>7545412.5019488102</v>
      </c>
      <c r="AB49" s="71">
        <f>W49+AA49</f>
        <v>24086285.56594881</v>
      </c>
      <c r="AC49" s="25">
        <v>71300</v>
      </c>
      <c r="AD49" s="25">
        <v>215000</v>
      </c>
      <c r="AE49" s="25">
        <v>11624760</v>
      </c>
      <c r="AF49" s="65">
        <f>SUM(AC49:AE49)</f>
        <v>11911060</v>
      </c>
      <c r="AG49" s="25">
        <v>8740000</v>
      </c>
      <c r="AH49" s="7">
        <v>0</v>
      </c>
      <c r="AJ49" s="65">
        <f>AG49+AH49+AI49</f>
        <v>8740000</v>
      </c>
      <c r="AK49" s="71">
        <f t="shared" si="42"/>
        <v>20651060</v>
      </c>
      <c r="AL49" s="7">
        <f>'[10]TMC Prog-Eco'!$C$45</f>
        <v>83859.111000000004</v>
      </c>
      <c r="AM49" s="7">
        <f>'[10]TMC Prog-Eco'!$D$45</f>
        <v>215000</v>
      </c>
      <c r="AN49" s="7">
        <f>'[10]TMC Prog-Eco'!$E$45</f>
        <v>14299500.528999999</v>
      </c>
      <c r="AO49" s="65">
        <f>SUM(AL49:AN49)</f>
        <v>14598359.639999999</v>
      </c>
      <c r="AP49" s="7">
        <f>'[10]TMC Prog-Eco'!$H$45</f>
        <v>7120000</v>
      </c>
      <c r="AQ49" s="7">
        <v>0</v>
      </c>
      <c r="AR49" s="7">
        <v>0</v>
      </c>
      <c r="AS49" s="65">
        <f>AP49+AQ49+AR49</f>
        <v>7120000</v>
      </c>
      <c r="AT49" s="71">
        <f t="shared" si="43"/>
        <v>21718359.640000001</v>
      </c>
      <c r="AU49" s="13">
        <v>87140</v>
      </c>
      <c r="AV49" s="13">
        <v>215000</v>
      </c>
      <c r="AW49" s="13">
        <v>16624760</v>
      </c>
      <c r="AX49" s="88">
        <f t="shared" si="17"/>
        <v>16926900</v>
      </c>
      <c r="AY49" s="7">
        <v>6140000</v>
      </c>
      <c r="AZ49" s="15">
        <v>0</v>
      </c>
      <c r="BA49" s="7">
        <v>0</v>
      </c>
      <c r="BB49" s="88">
        <f t="shared" si="7"/>
        <v>6140000</v>
      </c>
      <c r="BC49" s="71">
        <f t="shared" si="8"/>
        <v>23066900</v>
      </c>
      <c r="BD49" s="13">
        <v>90446</v>
      </c>
      <c r="BE49" s="13">
        <v>215000</v>
      </c>
      <c r="BF49" s="13">
        <v>16624760</v>
      </c>
      <c r="BG49" s="88">
        <f t="shared" si="18"/>
        <v>16930206</v>
      </c>
      <c r="BH49" s="7">
        <v>7940000</v>
      </c>
      <c r="BI49" s="15">
        <v>0</v>
      </c>
      <c r="BJ49" s="7">
        <v>0</v>
      </c>
      <c r="BK49" s="88">
        <f t="shared" si="9"/>
        <v>7940000</v>
      </c>
      <c r="BL49" s="71">
        <f t="shared" si="10"/>
        <v>24870206</v>
      </c>
    </row>
    <row r="50" spans="1:64" ht="17.25" thickBot="1" x14ac:dyDescent="0.3">
      <c r="A50" s="79" t="s">
        <v>258</v>
      </c>
      <c r="B50" s="153" t="s">
        <v>71</v>
      </c>
      <c r="C50" s="189">
        <f>'[2]Classification prog-économique'!$D$45*1000</f>
        <v>561479.00800000003</v>
      </c>
      <c r="D50" s="189">
        <f>'[2]Classification prog-économique'!$G$45*1000</f>
        <v>71135.22</v>
      </c>
      <c r="E50" s="189">
        <f>'[2]Classification prog-économique'!$J$45*1000</f>
        <v>9716865.4199999999</v>
      </c>
      <c r="F50" s="202">
        <f t="shared" si="21"/>
        <v>10349479.648</v>
      </c>
      <c r="G50" s="173">
        <f>'[2]Classification prog-économique'!$P$45*1000</f>
        <v>8542744.8049999997</v>
      </c>
      <c r="H50" s="173">
        <f>'[2]Classification prog-économique'!$S$45*1000</f>
        <v>49706119.130457506</v>
      </c>
      <c r="I50" s="169">
        <f t="shared" si="11"/>
        <v>58248863.935457505</v>
      </c>
      <c r="J50" s="200">
        <f t="shared" si="22"/>
        <v>68598343.5834575</v>
      </c>
      <c r="K50" s="121">
        <f>'[3]Classification programmatique'!$D$45*1000</f>
        <v>332911.22200000001</v>
      </c>
      <c r="L50" s="121">
        <f>'[3]Classification programmatique'!$G$45*1000</f>
        <v>181405.62999999998</v>
      </c>
      <c r="M50" s="121">
        <f>'[3]Classification programmatique'!$J$45*1000</f>
        <v>14095120.458999999</v>
      </c>
      <c r="N50" s="125">
        <f t="shared" si="2"/>
        <v>14609437.310999999</v>
      </c>
      <c r="O50" s="121">
        <f>'[3]Classification programmatique'!$P$45*1000</f>
        <v>8556330.5800000001</v>
      </c>
      <c r="P50" s="25">
        <f>'[3]Classification programmatique'!$S$45*1000</f>
        <v>0</v>
      </c>
      <c r="Q50" s="121">
        <f>'[3]Classification programmatique'!$V$45*1000</f>
        <v>13967987.574999999</v>
      </c>
      <c r="R50" s="124">
        <f t="shared" si="3"/>
        <v>22524318.155000001</v>
      </c>
      <c r="S50" s="126">
        <f t="shared" si="4"/>
        <v>37133755.465999998</v>
      </c>
      <c r="T50" s="7">
        <f>'[6]Classification programmatique'!$D$45*1000</f>
        <v>496707.39399999997</v>
      </c>
      <c r="U50" s="7">
        <f>'[6]Classification programmatique'!$G$45*1000</f>
        <v>211051.24999999997</v>
      </c>
      <c r="V50" s="7">
        <f>'[6]Classification programmatique'!$J$45*1000</f>
        <v>16581808.961999999</v>
      </c>
      <c r="W50" s="65">
        <f>SUM(T50:V50)</f>
        <v>17289567.605999999</v>
      </c>
      <c r="X50" s="7">
        <f>'[6]Classification programmatique'!$P$45*1000</f>
        <v>4262669.5</v>
      </c>
      <c r="Y50" s="7">
        <v>0</v>
      </c>
      <c r="Z50" s="7">
        <f>'[6]Classification programmatique'!$V$45*1000</f>
        <v>16995064.476278156</v>
      </c>
      <c r="AA50" s="65">
        <f>X50+Y50+Z50</f>
        <v>21257733.976278156</v>
      </c>
      <c r="AB50" s="71">
        <f>W50+AA50</f>
        <v>38547301.582278155</v>
      </c>
      <c r="AC50" s="30">
        <v>167240</v>
      </c>
      <c r="AD50" s="30">
        <v>249000</v>
      </c>
      <c r="AE50" s="30">
        <v>19343719</v>
      </c>
      <c r="AF50" s="65">
        <f>SUM(AC50:AE50)</f>
        <v>19759959</v>
      </c>
      <c r="AG50" s="30">
        <v>8960000</v>
      </c>
      <c r="AH50" s="7">
        <v>0</v>
      </c>
      <c r="AI50" s="30">
        <v>15179000</v>
      </c>
      <c r="AJ50" s="65">
        <f>AG50+AH50+AI50</f>
        <v>24139000</v>
      </c>
      <c r="AK50" s="71">
        <f t="shared" si="42"/>
        <v>43898959</v>
      </c>
      <c r="AL50" s="7">
        <f>'[10]TMC Prog-Eco'!$C$46</f>
        <v>92570.724000000002</v>
      </c>
      <c r="AM50" s="7">
        <f>'[10]TMC Prog-Eco'!$D$46</f>
        <v>358000</v>
      </c>
      <c r="AN50" s="15">
        <f>'[10]TMC Prog-Eco'!$E$46</f>
        <v>25443719.210000001</v>
      </c>
      <c r="AO50" s="65">
        <f>SUM(AL50:AN50)</f>
        <v>25894289.934</v>
      </c>
      <c r="AP50" s="7">
        <f>'[10]TMC Prog-Eco'!$H$46</f>
        <v>22853587.977000002</v>
      </c>
      <c r="AQ50" s="7">
        <v>0</v>
      </c>
      <c r="AR50" s="7">
        <f>'[10]TMC Prog-Eco'!$L$46</f>
        <v>54599084.814999998</v>
      </c>
      <c r="AS50" s="65">
        <f>AP50+AQ50+AR50</f>
        <v>77452672.791999996</v>
      </c>
      <c r="AT50" s="71">
        <f t="shared" si="43"/>
        <v>103346962.726</v>
      </c>
      <c r="AU50" s="13">
        <v>96279</v>
      </c>
      <c r="AV50" s="13">
        <v>249000</v>
      </c>
      <c r="AW50" s="13">
        <v>23343720</v>
      </c>
      <c r="AX50" s="88">
        <f t="shared" si="17"/>
        <v>23688999</v>
      </c>
      <c r="AY50" s="54">
        <f>141352837-AX50-BA50</f>
        <v>45113338</v>
      </c>
      <c r="AZ50" s="7">
        <v>0</v>
      </c>
      <c r="BA50" s="15">
        <v>72550500</v>
      </c>
      <c r="BB50" s="88">
        <f>AY50+AZ50+BA50</f>
        <v>117663838</v>
      </c>
      <c r="BC50" s="71">
        <f t="shared" si="8"/>
        <v>141352837</v>
      </c>
      <c r="BD50" s="13">
        <v>100011</v>
      </c>
      <c r="BE50" s="13">
        <v>249000</v>
      </c>
      <c r="BF50" s="13">
        <v>23343720</v>
      </c>
      <c r="BG50" s="88">
        <f t="shared" si="18"/>
        <v>23692731</v>
      </c>
      <c r="BH50" s="54">
        <f>154672100-BG50-BJ50</f>
        <v>54645369</v>
      </c>
      <c r="BI50" s="7">
        <v>0</v>
      </c>
      <c r="BJ50" s="15">
        <v>76334000</v>
      </c>
      <c r="BK50" s="88">
        <f>BH50+BI50+BJ50</f>
        <v>130979369</v>
      </c>
      <c r="BL50" s="71">
        <f t="shared" si="10"/>
        <v>154672100</v>
      </c>
    </row>
    <row r="51" spans="1:64" ht="17.25" thickBot="1" x14ac:dyDescent="0.3">
      <c r="A51" s="79" t="s">
        <v>63</v>
      </c>
      <c r="B51" s="153" t="s">
        <v>73</v>
      </c>
      <c r="C51" s="189">
        <f>'[2]Classification prog-économique'!$D$43*1000</f>
        <v>29195095.949999999</v>
      </c>
      <c r="D51" s="189">
        <f>'[2]Classification prog-économique'!$G$43*1000</f>
        <v>7950827.3540000003</v>
      </c>
      <c r="E51" s="189">
        <f>'[2]Classification prog-économique'!$J$43*1000</f>
        <v>6273597.1349999998</v>
      </c>
      <c r="F51" s="202">
        <f t="shared" si="21"/>
        <v>43419520.438999996</v>
      </c>
      <c r="G51" s="173">
        <f>'[2]Classification prog-économique'!$P$43*1000</f>
        <v>545017.76299999992</v>
      </c>
      <c r="H51" s="173">
        <f>'[2]Classification prog-économique'!$S$43*1000</f>
        <v>0</v>
      </c>
      <c r="I51" s="169">
        <f t="shared" si="11"/>
        <v>545017.76299999992</v>
      </c>
      <c r="J51" s="200">
        <f t="shared" si="22"/>
        <v>43964538.201999992</v>
      </c>
      <c r="K51" s="121">
        <f>'[3]Classification programmatique'!$D$43*1000</f>
        <v>32503592.859999999</v>
      </c>
      <c r="L51" s="121">
        <f>'[3]Classification programmatique'!$G$43*1000</f>
        <v>5497085.6050000004</v>
      </c>
      <c r="M51" s="121">
        <f>'[3]Classification programmatique'!$J$43*1000</f>
        <v>6603829.5460000001</v>
      </c>
      <c r="N51" s="125">
        <f t="shared" si="2"/>
        <v>44604508.011000007</v>
      </c>
      <c r="O51" s="121">
        <f>'[3]Classification programmatique'!$P$43*1000</f>
        <v>530675.42700000003</v>
      </c>
      <c r="P51" s="137">
        <f>'[3]Classification programmatique'!$S$43*1000</f>
        <v>2126892.9389999998</v>
      </c>
      <c r="Q51" s="121">
        <f>'[3]Classification programmatique'!$V$43*1000</f>
        <v>0</v>
      </c>
      <c r="R51" s="124">
        <f t="shared" si="3"/>
        <v>2657568.3659999999</v>
      </c>
      <c r="S51" s="126">
        <f t="shared" si="4"/>
        <v>47262076.377000004</v>
      </c>
      <c r="T51" s="7">
        <f>'[6]Classification programmatique'!$D$43*1000</f>
        <v>35480638.343000002</v>
      </c>
      <c r="U51" s="7">
        <f>'[6]Classification programmatique'!$G$43*1000</f>
        <v>6513412.1429999992</v>
      </c>
      <c r="V51" s="25">
        <f>'[6]Classification programmatique'!$J$43*1000</f>
        <v>8168404.2599999998</v>
      </c>
      <c r="W51" s="65">
        <f>SUM(T51:V51)</f>
        <v>50162454.745999999</v>
      </c>
      <c r="X51" s="7">
        <f>'[6]Classification programmatique'!$P$43*1000</f>
        <v>486712.10399999993</v>
      </c>
      <c r="Y51" s="7">
        <f>'[6]Classification programmatique'!$S$43</f>
        <v>0</v>
      </c>
      <c r="Z51" s="7">
        <f>'[6]Classification programmatique'!$V$43*1000</f>
        <v>7927240.040746171</v>
      </c>
      <c r="AA51" s="65">
        <f>X51+Y51+Z51</f>
        <v>8413952.1447461713</v>
      </c>
      <c r="AB51" s="71">
        <f>W51+AA51</f>
        <v>58576406.890746169</v>
      </c>
      <c r="AC51" s="23">
        <v>46830921</v>
      </c>
      <c r="AD51" s="23">
        <v>10222567</v>
      </c>
      <c r="AE51" s="23">
        <v>6761768</v>
      </c>
      <c r="AF51" s="65">
        <f>SUM(AC51:AE51)</f>
        <v>63815256</v>
      </c>
      <c r="AG51" s="23">
        <v>1300000</v>
      </c>
      <c r="AH51" s="23">
        <v>1130192</v>
      </c>
      <c r="AI51" s="23">
        <v>19316000</v>
      </c>
      <c r="AJ51" s="65">
        <f t="shared" si="41"/>
        <v>21746192</v>
      </c>
      <c r="AK51" s="71">
        <f t="shared" si="42"/>
        <v>85561448</v>
      </c>
      <c r="AL51" s="7">
        <f>'[10]TMC Prog-Eco'!$C$44</f>
        <v>46376590.792999998</v>
      </c>
      <c r="AM51" s="25">
        <f>'[10]TMC Prog-Eco'!$D$44</f>
        <v>10484359.720000001</v>
      </c>
      <c r="AN51" s="7">
        <f>'[10]TMC Prog-Eco'!$E$44</f>
        <v>7616235.341</v>
      </c>
      <c r="AO51" s="65">
        <f>SUM(AL51:AN51)</f>
        <v>64477185.853999995</v>
      </c>
      <c r="AP51" s="7">
        <f>'[10]TMC Prog-Eco'!$H$44</f>
        <v>1300000</v>
      </c>
      <c r="AQ51" s="7">
        <f>0</f>
        <v>0</v>
      </c>
      <c r="AR51" s="7">
        <f>'[10]TMC Prog-Eco'!$K$44</f>
        <v>7212000</v>
      </c>
      <c r="AS51" s="65">
        <f>AP51+AQ51+AR51</f>
        <v>8512000</v>
      </c>
      <c r="AT51" s="71">
        <f t="shared" si="43"/>
        <v>72989185.854000002</v>
      </c>
      <c r="AU51" s="13">
        <v>47999899</v>
      </c>
      <c r="AV51" s="13">
        <v>10222566</v>
      </c>
      <c r="AW51" s="13">
        <v>7761763</v>
      </c>
      <c r="AX51" s="88">
        <f t="shared" si="17"/>
        <v>65984228</v>
      </c>
      <c r="AY51" s="15">
        <v>1300000</v>
      </c>
      <c r="AZ51" s="15">
        <v>0</v>
      </c>
      <c r="BA51" s="7">
        <v>0</v>
      </c>
      <c r="BB51" s="88">
        <f t="shared" si="7"/>
        <v>1300000</v>
      </c>
      <c r="BC51" s="71">
        <f t="shared" si="8"/>
        <v>67284228</v>
      </c>
      <c r="BD51" s="13">
        <v>49633485</v>
      </c>
      <c r="BE51" s="13">
        <v>10222547</v>
      </c>
      <c r="BF51" s="13">
        <v>7761768</v>
      </c>
      <c r="BG51" s="88">
        <f t="shared" si="18"/>
        <v>67617800</v>
      </c>
      <c r="BH51" s="15">
        <v>1300000</v>
      </c>
      <c r="BI51" s="15">
        <v>0</v>
      </c>
      <c r="BJ51" s="7">
        <v>0</v>
      </c>
      <c r="BK51" s="88">
        <f t="shared" ref="BK51:BK71" si="50">BH51+BI51+BJ51</f>
        <v>1300000</v>
      </c>
      <c r="BL51" s="71">
        <f t="shared" si="10"/>
        <v>68917800</v>
      </c>
    </row>
    <row r="52" spans="1:64" ht="17.25" thickBot="1" x14ac:dyDescent="0.3">
      <c r="A52" s="225" t="s">
        <v>74</v>
      </c>
      <c r="B52" s="226"/>
      <c r="C52" s="203">
        <f>C53+C54+C55+C56</f>
        <v>28172854.760999996</v>
      </c>
      <c r="D52" s="203">
        <f t="shared" ref="D52:E52" si="51">D53+D54+D55+D56</f>
        <v>2239043.1239999998</v>
      </c>
      <c r="E52" s="203">
        <f t="shared" si="51"/>
        <v>18401735.050000001</v>
      </c>
      <c r="F52" s="202">
        <f t="shared" si="21"/>
        <v>48813632.935000002</v>
      </c>
      <c r="G52" s="174">
        <f>G53+G54+G55+G56</f>
        <v>12002803.699999999</v>
      </c>
      <c r="H52" s="174">
        <f>H53+H54+H55+H56</f>
        <v>2442513.9131172202</v>
      </c>
      <c r="I52" s="169">
        <f t="shared" si="11"/>
        <v>14445317.61311722</v>
      </c>
      <c r="J52" s="200">
        <f t="shared" si="22"/>
        <v>63258950.54811722</v>
      </c>
      <c r="K52" s="162">
        <f>K53+K54+K55+K56</f>
        <v>35007746.484000005</v>
      </c>
      <c r="L52" s="122">
        <f>L53+L54+L55+L56</f>
        <v>2699615.048</v>
      </c>
      <c r="M52" s="122">
        <f>M53+M54+M55+M56</f>
        <v>23823684.59</v>
      </c>
      <c r="N52" s="123">
        <f t="shared" si="2"/>
        <v>61531046.122000009</v>
      </c>
      <c r="O52" s="122">
        <f>O53+O54+O55+O56</f>
        <v>12219599.427999999</v>
      </c>
      <c r="P52" s="122">
        <f>P53+P54+P55+P56</f>
        <v>117348.595</v>
      </c>
      <c r="Q52" s="122">
        <f>Q53+Q54+Q55+Q56</f>
        <v>1920038.7320000003</v>
      </c>
      <c r="R52" s="131">
        <f>O52+P52+Q52</f>
        <v>14256986.755000001</v>
      </c>
      <c r="S52" s="126">
        <f t="shared" si="4"/>
        <v>75788032.877000004</v>
      </c>
      <c r="T52" s="5">
        <f t="shared" ref="T52:AB52" si="52">T53+T54+T55+T56</f>
        <v>33685319.321999997</v>
      </c>
      <c r="U52" s="5">
        <f t="shared" si="52"/>
        <v>3698414.8629999999</v>
      </c>
      <c r="V52" s="5">
        <f t="shared" si="52"/>
        <v>21734191.740000002</v>
      </c>
      <c r="W52" s="64">
        <f t="shared" si="52"/>
        <v>59117925.924999997</v>
      </c>
      <c r="X52" s="5">
        <f t="shared" si="52"/>
        <v>8029628.4659999991</v>
      </c>
      <c r="Y52" s="5">
        <f t="shared" si="52"/>
        <v>234969.72900000002</v>
      </c>
      <c r="Z52" s="5">
        <f t="shared" si="52"/>
        <v>409865.41184144845</v>
      </c>
      <c r="AA52" s="64">
        <f t="shared" si="52"/>
        <v>8674463.6068414487</v>
      </c>
      <c r="AB52" s="71">
        <f t="shared" si="52"/>
        <v>67792389.531841442</v>
      </c>
      <c r="AC52" s="5">
        <f t="shared" ref="AC52:AS52" si="53">AC53+AC54+AC55+AC56</f>
        <v>39981788</v>
      </c>
      <c r="AD52" s="5">
        <f t="shared" si="53"/>
        <v>5131227</v>
      </c>
      <c r="AE52" s="5">
        <f t="shared" si="53"/>
        <v>22872566</v>
      </c>
      <c r="AF52" s="64">
        <f t="shared" si="53"/>
        <v>67985581</v>
      </c>
      <c r="AG52" s="5">
        <f t="shared" si="53"/>
        <v>14474371</v>
      </c>
      <c r="AH52" s="5">
        <f t="shared" si="53"/>
        <v>0</v>
      </c>
      <c r="AI52" s="5">
        <f t="shared" si="53"/>
        <v>11254000</v>
      </c>
      <c r="AJ52" s="64">
        <f t="shared" si="53"/>
        <v>25728371</v>
      </c>
      <c r="AK52" s="71">
        <f t="shared" si="53"/>
        <v>93713952</v>
      </c>
      <c r="AL52" s="122">
        <f t="shared" si="53"/>
        <v>42232542.580999993</v>
      </c>
      <c r="AM52" s="122">
        <f t="shared" si="53"/>
        <v>5164227.4450000003</v>
      </c>
      <c r="AN52" s="122">
        <f t="shared" si="53"/>
        <v>22839565.943</v>
      </c>
      <c r="AO52" s="123">
        <f t="shared" si="53"/>
        <v>70236335.968999997</v>
      </c>
      <c r="AP52" s="122">
        <f t="shared" si="53"/>
        <v>18225570.949000001</v>
      </c>
      <c r="AQ52" s="5">
        <f t="shared" si="53"/>
        <v>0</v>
      </c>
      <c r="AR52" s="5">
        <f t="shared" si="53"/>
        <v>0</v>
      </c>
      <c r="AS52" s="123">
        <f t="shared" si="53"/>
        <v>18225570.949000001</v>
      </c>
      <c r="AT52" s="126">
        <f t="shared" si="43"/>
        <v>88461906.917999998</v>
      </c>
      <c r="AU52" s="5">
        <f>AU53+AU54+AU55+AU56</f>
        <v>47462840</v>
      </c>
      <c r="AV52" s="5">
        <f>AV53+AV54+AV55+AV56</f>
        <v>5386993</v>
      </c>
      <c r="AW52" s="5">
        <f>AW53+AW54+AW55+AW56</f>
        <v>22616800</v>
      </c>
      <c r="AX52" s="64">
        <f t="shared" si="17"/>
        <v>75466633</v>
      </c>
      <c r="AY52" s="5">
        <f>AY53+AY54+AY55+AY56</f>
        <v>18566174</v>
      </c>
      <c r="AZ52" s="5">
        <f>AZ53+AZ54+AZ55+AZ56</f>
        <v>0</v>
      </c>
      <c r="BA52" s="5">
        <f>BA53+BA54+BA55+BA56</f>
        <v>0</v>
      </c>
      <c r="BB52" s="64">
        <f t="shared" si="7"/>
        <v>18566174</v>
      </c>
      <c r="BC52" s="71">
        <f t="shared" si="8"/>
        <v>94032807</v>
      </c>
      <c r="BD52" s="5">
        <f>BD53+BD54+BD55+BD56</f>
        <v>49113762</v>
      </c>
      <c r="BE52" s="5">
        <f>BE53+BE54+BE55+BE56</f>
        <v>5386993</v>
      </c>
      <c r="BF52" s="5">
        <f>BF53+BF54+BF55+BF56</f>
        <v>22616800</v>
      </c>
      <c r="BG52" s="64">
        <f t="shared" si="18"/>
        <v>77117555</v>
      </c>
      <c r="BH52" s="5">
        <f>BH53+BH54+BH55+BH56</f>
        <v>33992541</v>
      </c>
      <c r="BI52" s="5">
        <f>BI53+BI54+BI55+BI56</f>
        <v>0</v>
      </c>
      <c r="BJ52" s="5">
        <f>BJ53+BJ54+BJ55+BJ56</f>
        <v>0</v>
      </c>
      <c r="BK52" s="64">
        <f t="shared" si="50"/>
        <v>33992541</v>
      </c>
      <c r="BL52" s="71">
        <f t="shared" si="10"/>
        <v>111110096</v>
      </c>
    </row>
    <row r="53" spans="1:64" ht="17.25" thickBot="1" x14ac:dyDescent="0.3">
      <c r="A53" s="79" t="s">
        <v>75</v>
      </c>
      <c r="B53" s="152" t="s">
        <v>76</v>
      </c>
      <c r="C53" s="188">
        <f>'[2]Classification prog-économique'!$D$47*1000</f>
        <v>3678360.5579999997</v>
      </c>
      <c r="D53" s="188">
        <f>'[2]Classification prog-économique'!$G$47*1000</f>
        <v>1291204.18</v>
      </c>
      <c r="E53" s="188">
        <f>'[2]Classification prog-économique'!$J$47*1000</f>
        <v>429611.56400000001</v>
      </c>
      <c r="F53" s="202">
        <f t="shared" si="21"/>
        <v>5399176.3020000001</v>
      </c>
      <c r="G53" s="175">
        <f>'[2]Classification prog-économique'!$P$47*1000</f>
        <v>159674.5</v>
      </c>
      <c r="H53" s="175">
        <f>'[2]Classification prog-économique'!$S$47*1000</f>
        <v>0</v>
      </c>
      <c r="I53" s="169">
        <f t="shared" si="11"/>
        <v>159674.5</v>
      </c>
      <c r="J53" s="200">
        <f t="shared" si="22"/>
        <v>5558850.8020000001</v>
      </c>
      <c r="K53" s="121">
        <f>'[3]Classification programmatique'!$D$47*1000</f>
        <v>1055937.416</v>
      </c>
      <c r="L53" s="121">
        <f>'[3]Classification programmatique'!$G$47*1000</f>
        <v>1715802.0540000002</v>
      </c>
      <c r="M53" s="121">
        <f>'[3]Classification programmatique'!$J$47*1000</f>
        <v>596282.85400000005</v>
      </c>
      <c r="N53" s="125">
        <f t="shared" si="2"/>
        <v>3368022.324</v>
      </c>
      <c r="O53" s="121">
        <v>0</v>
      </c>
      <c r="P53" s="137">
        <v>0</v>
      </c>
      <c r="Q53" s="121">
        <v>0</v>
      </c>
      <c r="R53" s="124">
        <f>O53+P53+Q53</f>
        <v>0</v>
      </c>
      <c r="S53" s="126">
        <f t="shared" si="4"/>
        <v>3368022.324</v>
      </c>
      <c r="T53" s="25">
        <f>'[6]Classification programmatique'!$D$47*1000</f>
        <v>981864.65700000001</v>
      </c>
      <c r="U53" s="25">
        <f>'[6]Classification programmatique'!$G$47*1000</f>
        <v>2763829.2689999999</v>
      </c>
      <c r="V53" s="7">
        <f>'[6]Classification programmatique'!$J$47*1000</f>
        <v>352400</v>
      </c>
      <c r="W53" s="65">
        <f>T53+U53+V53</f>
        <v>4098093.926</v>
      </c>
      <c r="X53" s="23">
        <f>0</f>
        <v>0</v>
      </c>
      <c r="Y53" s="23">
        <v>0</v>
      </c>
      <c r="Z53" s="23">
        <v>0</v>
      </c>
      <c r="AA53" s="65">
        <f>SUM(X53:Z53)</f>
        <v>0</v>
      </c>
      <c r="AB53" s="71">
        <f>W53+AA53</f>
        <v>4098093.926</v>
      </c>
      <c r="AC53" s="23">
        <v>1562408</v>
      </c>
      <c r="AD53" s="25">
        <v>3718670</v>
      </c>
      <c r="AE53" s="23">
        <v>680566</v>
      </c>
      <c r="AF53" s="65">
        <f>AC53+AD53+AE53</f>
        <v>5961644</v>
      </c>
      <c r="AG53" s="25">
        <v>0</v>
      </c>
      <c r="AH53" s="23">
        <v>0</v>
      </c>
      <c r="AI53" s="23">
        <v>0</v>
      </c>
      <c r="AJ53" s="65">
        <f>SUM(AG53:AI53)</f>
        <v>0</v>
      </c>
      <c r="AK53" s="71">
        <f t="shared" si="42"/>
        <v>5961644</v>
      </c>
      <c r="AL53" s="15">
        <f>'[10]TMC Prog-Eco'!$C$48</f>
        <v>1503283.6240000001</v>
      </c>
      <c r="AM53" s="15">
        <f>'[10]TMC Prog-Eco'!$D$48</f>
        <v>3751670.4449999998</v>
      </c>
      <c r="AN53" s="15">
        <f>'[10]TMC Prog-Eco'!$E$48</f>
        <v>647565.94299999997</v>
      </c>
      <c r="AO53" s="65">
        <f>AL53+AM53+AN53</f>
        <v>5902520.0120000001</v>
      </c>
      <c r="AP53" s="23">
        <v>0</v>
      </c>
      <c r="AQ53" s="23">
        <v>0</v>
      </c>
      <c r="AR53" s="23">
        <v>0</v>
      </c>
      <c r="AS53" s="65">
        <f>SUM(AP53:AR53)</f>
        <v>0</v>
      </c>
      <c r="AT53" s="71">
        <f t="shared" si="43"/>
        <v>5902520.0120000001</v>
      </c>
      <c r="AU53" s="13">
        <v>1652821</v>
      </c>
      <c r="AV53" s="13">
        <v>3610208</v>
      </c>
      <c r="AW53" s="13">
        <v>724800</v>
      </c>
      <c r="AX53" s="88">
        <f t="shared" si="17"/>
        <v>5987829</v>
      </c>
      <c r="AY53" s="23">
        <v>0</v>
      </c>
      <c r="AZ53" s="23">
        <v>0</v>
      </c>
      <c r="BA53" s="23">
        <v>0</v>
      </c>
      <c r="BB53" s="88">
        <f t="shared" si="7"/>
        <v>0</v>
      </c>
      <c r="BC53" s="87">
        <f t="shared" si="8"/>
        <v>5987829</v>
      </c>
      <c r="BD53" s="13">
        <v>1700021</v>
      </c>
      <c r="BE53" s="13">
        <v>3610208</v>
      </c>
      <c r="BF53" s="13">
        <v>724800</v>
      </c>
      <c r="BG53" s="88">
        <f t="shared" si="18"/>
        <v>6035029</v>
      </c>
      <c r="BH53" s="23">
        <v>0</v>
      </c>
      <c r="BI53" s="23">
        <v>0</v>
      </c>
      <c r="BJ53" s="23">
        <v>0</v>
      </c>
      <c r="BK53" s="88">
        <f t="shared" si="50"/>
        <v>0</v>
      </c>
      <c r="BL53" s="87">
        <f t="shared" si="10"/>
        <v>6035029</v>
      </c>
    </row>
    <row r="54" spans="1:64" ht="17.25" thickBot="1" x14ac:dyDescent="0.3">
      <c r="A54" s="79" t="s">
        <v>77</v>
      </c>
      <c r="B54" s="152" t="s">
        <v>78</v>
      </c>
      <c r="C54" s="188">
        <f>'[2]Classification prog-économique'!$D$48*1000</f>
        <v>24326373.202999998</v>
      </c>
      <c r="D54" s="188">
        <f>'[2]Classification prog-économique'!$G$48*1000</f>
        <v>842631.90499999991</v>
      </c>
      <c r="E54" s="188">
        <f>'[2]Classification prog-économique'!$J$48*1000</f>
        <v>4752000</v>
      </c>
      <c r="F54" s="202">
        <f t="shared" si="21"/>
        <v>29921005.107999999</v>
      </c>
      <c r="G54" s="175">
        <f>'[2]Classification prog-économique'!$P$48*1000</f>
        <v>11630722.35</v>
      </c>
      <c r="H54" s="175">
        <f>'[2]Classification prog-économique'!$S$48*1000</f>
        <v>2442513.9131172202</v>
      </c>
      <c r="I54" s="169">
        <f t="shared" si="11"/>
        <v>14073236.26311722</v>
      </c>
      <c r="J54" s="200">
        <f t="shared" si="22"/>
        <v>43994241.371117219</v>
      </c>
      <c r="K54" s="121">
        <f>'[3]Classification programmatique'!$D$48*1000</f>
        <v>33435886.278999999</v>
      </c>
      <c r="L54" s="121">
        <f>'[3]Classification programmatique'!$G$48*1000</f>
        <v>816923.86199999996</v>
      </c>
      <c r="M54" s="121">
        <f>'[3]Classification programmatique'!$J$48*1000</f>
        <v>9428910.8230000008</v>
      </c>
      <c r="N54" s="125">
        <f t="shared" si="2"/>
        <v>43681720.964000002</v>
      </c>
      <c r="O54" s="121">
        <f>'[3]Classification programmatique'!$P$48*1000</f>
        <v>12018692.578</v>
      </c>
      <c r="P54" s="137">
        <f>'[3]Classification programmatique'!$S$48*1000</f>
        <v>117348.595</v>
      </c>
      <c r="Q54" s="121">
        <f>'[3]Classification programmatique'!$V$48*1000</f>
        <v>1884356.6390000002</v>
      </c>
      <c r="R54" s="124">
        <f>O54+P54+Q54</f>
        <v>14020397.812000001</v>
      </c>
      <c r="S54" s="126">
        <f t="shared" si="4"/>
        <v>57702118.776000001</v>
      </c>
      <c r="T54" s="25">
        <f>'[6]Classification programmatique'!$D$48*1000</f>
        <v>32187708.650999997</v>
      </c>
      <c r="U54" s="25">
        <f>'[6]Classification programmatique'!$G$48*1000</f>
        <v>797103.02800000005</v>
      </c>
      <c r="V54" s="7">
        <f>'[6]Classification programmatique'!$J$48*1000</f>
        <v>4352000</v>
      </c>
      <c r="W54" s="65">
        <f>SUM(T54:V54)</f>
        <v>37336811.678999998</v>
      </c>
      <c r="X54" s="30">
        <f>'[6]Classification programmatique'!$P$48*1000</f>
        <v>8029628.4659999991</v>
      </c>
      <c r="Y54" s="25">
        <f>'[6]Classification programmatique'!$S$48*1000</f>
        <v>234969.72900000002</v>
      </c>
      <c r="Z54" s="25">
        <f>'[6]Classification programmatique'!$V$48*1000</f>
        <v>409865.41184144845</v>
      </c>
      <c r="AA54" s="65">
        <f>SUM(X54:Z54)</f>
        <v>8674463.6068414487</v>
      </c>
      <c r="AB54" s="71">
        <f>W54+AA54</f>
        <v>46011275.28584145</v>
      </c>
      <c r="AC54" s="25">
        <v>37851533</v>
      </c>
      <c r="AD54" s="25">
        <v>1177157</v>
      </c>
      <c r="AE54" s="25">
        <v>4617000</v>
      </c>
      <c r="AF54" s="65">
        <f>SUM(AC54:AE54)</f>
        <v>43645690</v>
      </c>
      <c r="AG54" s="25">
        <f>720000+13504371</f>
        <v>14224371</v>
      </c>
      <c r="AH54" s="25">
        <v>0</v>
      </c>
      <c r="AI54" s="25">
        <f>304000+10950000</f>
        <v>11254000</v>
      </c>
      <c r="AJ54" s="65">
        <f>SUM(AG54:AI54)</f>
        <v>25478371</v>
      </c>
      <c r="AK54" s="71">
        <f t="shared" si="42"/>
        <v>69124061</v>
      </c>
      <c r="AL54" s="15">
        <f>'[10]TMC Prog-Eco'!$C$49</f>
        <v>40202172.598999999</v>
      </c>
      <c r="AM54" s="15">
        <v>1102157</v>
      </c>
      <c r="AN54" s="15">
        <f>'[10]TMC Prog-Eco'!$E$49</f>
        <v>4617000</v>
      </c>
      <c r="AO54" s="65">
        <f>SUM(AL54:AN54)</f>
        <v>45921329.598999999</v>
      </c>
      <c r="AP54" s="15">
        <f>'[10]TMC Prog-Eco'!$H$49</f>
        <v>18225570.949000001</v>
      </c>
      <c r="AQ54" s="25">
        <v>0</v>
      </c>
      <c r="AR54" s="25">
        <v>0</v>
      </c>
      <c r="AS54" s="65">
        <f>SUM(AP54:AR54)</f>
        <v>18225570.949000001</v>
      </c>
      <c r="AT54" s="71">
        <f t="shared" si="43"/>
        <v>64146900.548</v>
      </c>
      <c r="AU54" s="13">
        <v>45205134</v>
      </c>
      <c r="AV54" s="13">
        <v>1466385</v>
      </c>
      <c r="AW54" s="13">
        <v>4317000</v>
      </c>
      <c r="AX54" s="88">
        <f t="shared" si="17"/>
        <v>50988519</v>
      </c>
      <c r="AY54" s="13">
        <v>18566174</v>
      </c>
      <c r="AZ54" s="13">
        <v>0</v>
      </c>
      <c r="BA54" s="13">
        <v>0</v>
      </c>
      <c r="BB54" s="88">
        <f t="shared" si="7"/>
        <v>18566174</v>
      </c>
      <c r="BC54" s="87">
        <f t="shared" si="8"/>
        <v>69554693</v>
      </c>
      <c r="BD54" s="13">
        <v>46784299</v>
      </c>
      <c r="BE54" s="13">
        <v>1466385</v>
      </c>
      <c r="BF54" s="13">
        <v>4317000</v>
      </c>
      <c r="BG54" s="88">
        <f t="shared" si="18"/>
        <v>52567684</v>
      </c>
      <c r="BH54" s="13">
        <v>33992541</v>
      </c>
      <c r="BI54" s="13">
        <v>0</v>
      </c>
      <c r="BJ54" s="13">
        <v>0</v>
      </c>
      <c r="BK54" s="88">
        <f t="shared" si="50"/>
        <v>33992541</v>
      </c>
      <c r="BL54" s="87">
        <f t="shared" si="10"/>
        <v>86560225</v>
      </c>
    </row>
    <row r="55" spans="1:64" ht="17.25" thickBot="1" x14ac:dyDescent="0.3">
      <c r="A55" s="79" t="s">
        <v>79</v>
      </c>
      <c r="B55" s="152" t="s">
        <v>80</v>
      </c>
      <c r="C55" s="188">
        <f>'[2]Classification prog-économique'!$D$49*1000</f>
        <v>135204.834</v>
      </c>
      <c r="D55" s="188">
        <f>'[2]Classification prog-économique'!$G$49*1000</f>
        <v>45713.512999999999</v>
      </c>
      <c r="E55" s="188">
        <f>'[2]Classification prog-économique'!$J$49*1000</f>
        <v>675000</v>
      </c>
      <c r="F55" s="202">
        <f t="shared" si="21"/>
        <v>855918.34700000007</v>
      </c>
      <c r="G55" s="175">
        <f>'[2]Classification prog-économique'!$P$49*1000</f>
        <v>0</v>
      </c>
      <c r="H55" s="175">
        <f>'[2]Classification prog-économique'!$S$49*1000</f>
        <v>0</v>
      </c>
      <c r="I55" s="169">
        <f t="shared" si="11"/>
        <v>0</v>
      </c>
      <c r="J55" s="200">
        <f t="shared" si="22"/>
        <v>855918.34700000007</v>
      </c>
      <c r="K55" s="121">
        <f>'[3]Classification programmatique'!$D$49*1000</f>
        <v>339612.54499999998</v>
      </c>
      <c r="L55" s="121">
        <f>'[3]Classification programmatique'!$G$49*1000</f>
        <v>43936.152000000002</v>
      </c>
      <c r="M55" s="121">
        <f>'[3]Classification programmatique'!$J$49*1000</f>
        <v>620000</v>
      </c>
      <c r="N55" s="125">
        <f t="shared" si="2"/>
        <v>1003548.6969999999</v>
      </c>
      <c r="O55" s="121">
        <v>0</v>
      </c>
      <c r="P55" s="137">
        <v>0</v>
      </c>
      <c r="Q55" s="121">
        <v>0</v>
      </c>
      <c r="R55" s="124">
        <f>O55+P55+Q55</f>
        <v>0</v>
      </c>
      <c r="S55" s="126">
        <f t="shared" si="4"/>
        <v>1003548.6969999999</v>
      </c>
      <c r="T55" s="25">
        <f>'[6]Classification programmatique'!$D$49*1000</f>
        <v>360225.85</v>
      </c>
      <c r="U55" s="25">
        <f>'[6]Classification programmatique'!$G$49*1000</f>
        <v>36974.115999999995</v>
      </c>
      <c r="V55" s="7">
        <f>'[6]Classification programmatique'!$J$49*1000</f>
        <v>337500</v>
      </c>
      <c r="W55" s="65">
        <f>SUM(T55:V55)</f>
        <v>734699.96600000001</v>
      </c>
      <c r="X55" s="25">
        <v>0</v>
      </c>
      <c r="Y55" s="25">
        <v>0</v>
      </c>
      <c r="Z55" s="25">
        <v>0</v>
      </c>
      <c r="AA55" s="65">
        <f>SUM(X55:Z55)</f>
        <v>0</v>
      </c>
      <c r="AB55" s="71">
        <f>W55+AA55</f>
        <v>734699.96600000001</v>
      </c>
      <c r="AC55" s="25">
        <v>414632</v>
      </c>
      <c r="AD55" s="25">
        <v>56900</v>
      </c>
      <c r="AE55" s="25">
        <v>675000</v>
      </c>
      <c r="AF55" s="65">
        <f>SUM(AC55:AE55)</f>
        <v>1146532</v>
      </c>
      <c r="AG55" s="25"/>
      <c r="AH55" s="25">
        <v>0</v>
      </c>
      <c r="AI55" s="25">
        <v>0</v>
      </c>
      <c r="AJ55" s="65">
        <f>SUM(AG55:AI55)</f>
        <v>0</v>
      </c>
      <c r="AK55" s="71">
        <f t="shared" si="42"/>
        <v>1146532</v>
      </c>
      <c r="AL55" s="15">
        <f>'[10]TMC Prog-Eco'!$C$50</f>
        <v>372448.69699999999</v>
      </c>
      <c r="AM55" s="15">
        <f>'[10]TMC Prog-Eco'!$D$50</f>
        <v>131900</v>
      </c>
      <c r="AN55" s="15">
        <v>675000</v>
      </c>
      <c r="AO55" s="65">
        <f>SUM(AL55:AN55)</f>
        <v>1179348.6969999999</v>
      </c>
      <c r="AP55" s="25">
        <v>0</v>
      </c>
      <c r="AQ55" s="25">
        <v>0</v>
      </c>
      <c r="AR55" s="25">
        <v>0</v>
      </c>
      <c r="AS55" s="65">
        <f>SUM(AP55:AR55)</f>
        <v>0</v>
      </c>
      <c r="AT55" s="71">
        <f t="shared" si="43"/>
        <v>1179348.6969999999</v>
      </c>
      <c r="AU55" s="13">
        <v>427732</v>
      </c>
      <c r="AV55" s="13">
        <v>131900</v>
      </c>
      <c r="AW55" s="13">
        <v>675000</v>
      </c>
      <c r="AX55" s="88">
        <f t="shared" si="17"/>
        <v>1234632</v>
      </c>
      <c r="AY55" s="13">
        <v>0</v>
      </c>
      <c r="AZ55" s="13">
        <v>0</v>
      </c>
      <c r="BA55" s="13">
        <v>0</v>
      </c>
      <c r="BB55" s="88">
        <f t="shared" si="7"/>
        <v>0</v>
      </c>
      <c r="BC55" s="87">
        <f t="shared" si="8"/>
        <v>1234632</v>
      </c>
      <c r="BD55" s="13">
        <v>445182</v>
      </c>
      <c r="BE55" s="13">
        <v>131900</v>
      </c>
      <c r="BF55" s="13">
        <v>675000</v>
      </c>
      <c r="BG55" s="88">
        <f t="shared" si="18"/>
        <v>1252082</v>
      </c>
      <c r="BH55" s="13">
        <v>0</v>
      </c>
      <c r="BI55" s="13">
        <v>0</v>
      </c>
      <c r="BJ55" s="13">
        <v>0</v>
      </c>
      <c r="BK55" s="88">
        <f t="shared" si="50"/>
        <v>0</v>
      </c>
      <c r="BL55" s="87">
        <f t="shared" si="10"/>
        <v>1252082</v>
      </c>
    </row>
    <row r="56" spans="1:64" ht="17.25" thickBot="1" x14ac:dyDescent="0.3">
      <c r="A56" s="80" t="s">
        <v>81</v>
      </c>
      <c r="B56" s="152" t="s">
        <v>82</v>
      </c>
      <c r="C56" s="188">
        <f>'[2]Classification prog-économique'!$D$50*1000</f>
        <v>32916.165999999997</v>
      </c>
      <c r="D56" s="188">
        <f>'[2]Classification prog-économique'!$G$50*1000</f>
        <v>59493.526000000005</v>
      </c>
      <c r="E56" s="188">
        <f>'[2]Classification prog-économique'!$J$50*1000</f>
        <v>12545123.486</v>
      </c>
      <c r="F56" s="202">
        <f t="shared" si="21"/>
        <v>12637533.177999999</v>
      </c>
      <c r="G56" s="175">
        <f>'[2]Classification prog-économique'!$P$50*1000</f>
        <v>212406.85</v>
      </c>
      <c r="H56" s="175">
        <f>'[2]Classification prog-économique'!$S$50*1000</f>
        <v>0</v>
      </c>
      <c r="I56" s="169">
        <f t="shared" si="11"/>
        <v>212406.85</v>
      </c>
      <c r="J56" s="200">
        <f t="shared" si="22"/>
        <v>12849940.027999999</v>
      </c>
      <c r="K56" s="121">
        <f>'[3]Classification programmatique'!$D$50*1000</f>
        <v>176310.24400000001</v>
      </c>
      <c r="L56" s="121">
        <f>'[3]Classification programmatique'!$G$50*1000</f>
        <v>122952.98</v>
      </c>
      <c r="M56" s="121">
        <f>'[3]Classification programmatique'!$J$50*1000</f>
        <v>13178490.912999999</v>
      </c>
      <c r="N56" s="125">
        <f t="shared" si="2"/>
        <v>13477754.136999998</v>
      </c>
      <c r="O56" s="121">
        <f>'[3]Classification programmatique'!$P$50*1000</f>
        <v>200906.85</v>
      </c>
      <c r="P56" s="137">
        <v>0</v>
      </c>
      <c r="Q56" s="121">
        <f>'[3]Classification programmatique'!$V$50*1000</f>
        <v>35682.093000000001</v>
      </c>
      <c r="R56" s="124">
        <f>O56+P56+Q56</f>
        <v>236588.943</v>
      </c>
      <c r="S56" s="126">
        <f t="shared" si="4"/>
        <v>13714343.079999998</v>
      </c>
      <c r="T56" s="25">
        <f>'[6]Classification programmatique'!$D$50*1000</f>
        <v>155520.16399999999</v>
      </c>
      <c r="U56" s="25">
        <f>'[6]Classification programmatique'!$G$50*1000</f>
        <v>100508.45</v>
      </c>
      <c r="V56" s="25">
        <f>'[6]Classification programmatique'!$J$50*1000</f>
        <v>16692291.74</v>
      </c>
      <c r="W56" s="65">
        <f>SUM(T56:V56)</f>
        <v>16948320.353999998</v>
      </c>
      <c r="X56" s="30">
        <f>'[6]Classification programmatique'!$P$50*1000</f>
        <v>0</v>
      </c>
      <c r="Y56" s="30">
        <v>0</v>
      </c>
      <c r="Z56" s="30">
        <v>0</v>
      </c>
      <c r="AA56" s="65">
        <f>SUM(X56:Z56)</f>
        <v>0</v>
      </c>
      <c r="AB56" s="71">
        <f>W56+AA56</f>
        <v>16948320.353999998</v>
      </c>
      <c r="AC56" s="30">
        <v>153215</v>
      </c>
      <c r="AD56" s="30">
        <v>178500</v>
      </c>
      <c r="AE56" s="30">
        <v>16900000</v>
      </c>
      <c r="AF56" s="65">
        <f>SUM(AC56:AE56)</f>
        <v>17231715</v>
      </c>
      <c r="AG56" s="30">
        <f>20000+230000</f>
        <v>250000</v>
      </c>
      <c r="AH56" s="30">
        <v>0</v>
      </c>
      <c r="AI56" s="30">
        <v>0</v>
      </c>
      <c r="AJ56" s="65">
        <f>SUM(AG56:AI56)</f>
        <v>250000</v>
      </c>
      <c r="AK56" s="71">
        <f t="shared" si="42"/>
        <v>17481715</v>
      </c>
      <c r="AL56" s="15">
        <f>'[10]TMC Prog-Eco'!$C$51</f>
        <v>154637.66099999999</v>
      </c>
      <c r="AM56" s="15">
        <f>'[10]TMC Prog-Eco'!$D$51</f>
        <v>178500</v>
      </c>
      <c r="AN56" s="15">
        <f>'[10]TMC Prog-Eco'!$E$51</f>
        <v>16900000</v>
      </c>
      <c r="AO56" s="65">
        <f>SUM(AL56:AN56)</f>
        <v>17233137.660999998</v>
      </c>
      <c r="AP56" s="15">
        <v>0</v>
      </c>
      <c r="AQ56" s="30">
        <v>0</v>
      </c>
      <c r="AR56" s="30">
        <v>0</v>
      </c>
      <c r="AS56" s="65">
        <f>SUM(AP56:AR56)</f>
        <v>0</v>
      </c>
      <c r="AT56" s="71">
        <f t="shared" si="43"/>
        <v>17233137.660999998</v>
      </c>
      <c r="AU56" s="13">
        <v>177153</v>
      </c>
      <c r="AV56" s="13">
        <v>178500</v>
      </c>
      <c r="AW56" s="13">
        <v>16900000</v>
      </c>
      <c r="AX56" s="88">
        <f t="shared" si="17"/>
        <v>17255653</v>
      </c>
      <c r="AY56" s="13">
        <v>0</v>
      </c>
      <c r="AZ56" s="13">
        <v>0</v>
      </c>
      <c r="BA56" s="13">
        <v>0</v>
      </c>
      <c r="BB56" s="88">
        <f t="shared" si="7"/>
        <v>0</v>
      </c>
      <c r="BC56" s="87">
        <f t="shared" si="8"/>
        <v>17255653</v>
      </c>
      <c r="BD56" s="13">
        <v>184260</v>
      </c>
      <c r="BE56" s="13">
        <v>178500</v>
      </c>
      <c r="BF56" s="13">
        <v>16900000</v>
      </c>
      <c r="BG56" s="88">
        <f t="shared" si="18"/>
        <v>17262760</v>
      </c>
      <c r="BH56" s="13">
        <v>0</v>
      </c>
      <c r="BI56" s="13">
        <v>0</v>
      </c>
      <c r="BJ56" s="13">
        <v>0</v>
      </c>
      <c r="BK56" s="88">
        <f t="shared" si="50"/>
        <v>0</v>
      </c>
      <c r="BL56" s="87">
        <f t="shared" si="10"/>
        <v>17262760</v>
      </c>
    </row>
    <row r="57" spans="1:64" ht="16.5" customHeight="1" thickBot="1" x14ac:dyDescent="0.3">
      <c r="A57" s="243" t="s">
        <v>83</v>
      </c>
      <c r="B57" s="244"/>
      <c r="C57" s="206">
        <f>C58+C59+C60+C61</f>
        <v>74406130.767000005</v>
      </c>
      <c r="D57" s="206">
        <f t="shared" ref="D57:E57" si="54">D58+D59+D60+D61</f>
        <v>18043487.003999997</v>
      </c>
      <c r="E57" s="206">
        <f t="shared" si="54"/>
        <v>5095081.75</v>
      </c>
      <c r="F57" s="202">
        <f t="shared" si="21"/>
        <v>97544699.520999998</v>
      </c>
      <c r="G57" s="176">
        <f>G58+G59+G60+G61</f>
        <v>13922839</v>
      </c>
      <c r="H57" s="176">
        <f>H58+H59+H60+H61</f>
        <v>3007395.4114095904</v>
      </c>
      <c r="I57" s="169">
        <f t="shared" si="11"/>
        <v>16930234.41140959</v>
      </c>
      <c r="J57" s="200">
        <f t="shared" si="22"/>
        <v>114474933.93240958</v>
      </c>
      <c r="K57" s="162">
        <f>K58+K59+K60+K61</f>
        <v>83511714.428000003</v>
      </c>
      <c r="L57" s="122">
        <f>L58+L59+L60+L61</f>
        <v>27599408.001000002</v>
      </c>
      <c r="M57" s="122">
        <f>M58+M59+M60+M61</f>
        <v>5527216.6319999993</v>
      </c>
      <c r="N57" s="123">
        <f t="shared" si="2"/>
        <v>116638339.061</v>
      </c>
      <c r="O57" s="122">
        <f>O58+O59+O60+O61</f>
        <v>22448515</v>
      </c>
      <c r="P57" s="122">
        <f>P58+P59+P60+P61</f>
        <v>0</v>
      </c>
      <c r="Q57" s="122">
        <f>Q58+Q59+Q60+Q61</f>
        <v>1048381.4970000001</v>
      </c>
      <c r="R57" s="131">
        <f t="shared" si="3"/>
        <v>23496896.497000001</v>
      </c>
      <c r="S57" s="126">
        <f t="shared" si="4"/>
        <v>140135235.558</v>
      </c>
      <c r="T57" s="5">
        <f t="shared" ref="T57:AB57" si="55">T58+T59+T60+T61</f>
        <v>79508626.865999997</v>
      </c>
      <c r="U57" s="5">
        <f t="shared" si="55"/>
        <v>33989918.361999996</v>
      </c>
      <c r="V57" s="5">
        <f t="shared" si="55"/>
        <v>6581684.6739999996</v>
      </c>
      <c r="W57" s="64">
        <f t="shared" si="55"/>
        <v>120080229.90199997</v>
      </c>
      <c r="X57" s="5">
        <f t="shared" si="55"/>
        <v>26566646</v>
      </c>
      <c r="Y57" s="5">
        <f t="shared" si="55"/>
        <v>151433.64742879997</v>
      </c>
      <c r="Z57" s="5">
        <f t="shared" si="55"/>
        <v>2068312.1304976377</v>
      </c>
      <c r="AA57" s="64">
        <f t="shared" si="55"/>
        <v>28786391.777926438</v>
      </c>
      <c r="AB57" s="71">
        <f t="shared" si="55"/>
        <v>148866621.6799264</v>
      </c>
      <c r="AC57" s="5">
        <f t="shared" ref="AC57:AS57" si="56">AC58+AC59+AC60+AC61</f>
        <v>94943069</v>
      </c>
      <c r="AD57" s="5">
        <f t="shared" si="56"/>
        <v>28098580</v>
      </c>
      <c r="AE57" s="5">
        <f t="shared" si="56"/>
        <v>9958403</v>
      </c>
      <c r="AF57" s="64">
        <f t="shared" si="56"/>
        <v>133000052</v>
      </c>
      <c r="AG57" s="5">
        <f t="shared" si="56"/>
        <v>20267370</v>
      </c>
      <c r="AH57" s="5">
        <f t="shared" si="56"/>
        <v>7379073</v>
      </c>
      <c r="AI57" s="5">
        <f t="shared" si="56"/>
        <v>30189000</v>
      </c>
      <c r="AJ57" s="64">
        <f t="shared" si="56"/>
        <v>57835443</v>
      </c>
      <c r="AK57" s="71">
        <f t="shared" si="56"/>
        <v>190835495</v>
      </c>
      <c r="AL57" s="122">
        <f t="shared" si="56"/>
        <v>90025422.775000006</v>
      </c>
      <c r="AM57" s="5">
        <f t="shared" si="56"/>
        <v>31273670</v>
      </c>
      <c r="AN57" s="5">
        <f t="shared" si="56"/>
        <v>6783313</v>
      </c>
      <c r="AO57" s="123">
        <f t="shared" si="56"/>
        <v>128082405.77500001</v>
      </c>
      <c r="AP57" s="122">
        <f t="shared" si="56"/>
        <v>30071707.636</v>
      </c>
      <c r="AQ57" s="122">
        <f t="shared" si="56"/>
        <v>28936009.359999999</v>
      </c>
      <c r="AR57" s="122">
        <f t="shared" si="56"/>
        <v>123962131.742</v>
      </c>
      <c r="AS57" s="123">
        <f t="shared" si="56"/>
        <v>182969848.73800001</v>
      </c>
      <c r="AT57" s="126">
        <f t="shared" si="43"/>
        <v>311052254.51300001</v>
      </c>
      <c r="AU57" s="5">
        <f>AU58+AU59+AU60+AU61</f>
        <v>97782636</v>
      </c>
      <c r="AV57" s="5">
        <f>AV58+AV59+AV60+AV61</f>
        <v>28098578</v>
      </c>
      <c r="AW57" s="5">
        <f>AW58+AW59+AW60+AW61</f>
        <v>9958403</v>
      </c>
      <c r="AX57" s="64">
        <f t="shared" si="17"/>
        <v>135839617</v>
      </c>
      <c r="AY57" s="5">
        <f>AY58+AY59+AY60+AY61</f>
        <v>47647274</v>
      </c>
      <c r="AZ57" s="5">
        <f>AZ58+AZ59+AZ60+AZ61</f>
        <v>18120931</v>
      </c>
      <c r="BA57" s="5">
        <f>BA58+BA59+BA60+BA61</f>
        <v>72448986</v>
      </c>
      <c r="BB57" s="64">
        <f t="shared" si="7"/>
        <v>138217191</v>
      </c>
      <c r="BC57" s="71">
        <f t="shared" si="8"/>
        <v>274056808</v>
      </c>
      <c r="BD57" s="5">
        <f>BD58+BD59+BD60+BD61</f>
        <v>104742865</v>
      </c>
      <c r="BE57" s="5">
        <f>BE58+BE59+BE60+BE61</f>
        <v>28098570</v>
      </c>
      <c r="BF57" s="5">
        <f>BF58+BF59+BF60+BF61</f>
        <v>9958403</v>
      </c>
      <c r="BG57" s="64">
        <f t="shared" si="18"/>
        <v>142799838</v>
      </c>
      <c r="BH57" s="5">
        <f>BH58+BH59+BH60+BH61</f>
        <v>49508976</v>
      </c>
      <c r="BI57" s="5">
        <f>BI58+BI59+BI60+BI61</f>
        <v>9714119</v>
      </c>
      <c r="BJ57" s="5">
        <f>BJ58+BJ59+BJ60+BJ61</f>
        <v>14766431</v>
      </c>
      <c r="BK57" s="64">
        <f t="shared" si="50"/>
        <v>73989526</v>
      </c>
      <c r="BL57" s="71">
        <f t="shared" si="10"/>
        <v>216789364</v>
      </c>
    </row>
    <row r="58" spans="1:64" ht="17.25" thickBot="1" x14ac:dyDescent="0.3">
      <c r="A58" s="79" t="s">
        <v>84</v>
      </c>
      <c r="B58" s="153" t="s">
        <v>85</v>
      </c>
      <c r="C58" s="189">
        <f>'[2]Classification prog-économique'!$D$52*1000</f>
        <v>65957341.944999993</v>
      </c>
      <c r="D58" s="189">
        <f>'[2]Classification prog-économique'!$G$52*1000</f>
        <v>4198046.5820000004</v>
      </c>
      <c r="E58" s="189">
        <f>'[2]Classification prog-économique'!$J$52*1000</f>
        <v>335000</v>
      </c>
      <c r="F58" s="202">
        <f t="shared" si="21"/>
        <v>70490388.526999995</v>
      </c>
      <c r="G58" s="173">
        <f>'[2]Classification prog-économique'!$P$52*1000</f>
        <v>0</v>
      </c>
      <c r="H58" s="173">
        <f>'[2]Classification prog-économique'!$S$52*1000</f>
        <v>0</v>
      </c>
      <c r="I58" s="169">
        <f t="shared" si="11"/>
        <v>0</v>
      </c>
      <c r="J58" s="200">
        <f t="shared" si="22"/>
        <v>70490388.526999995</v>
      </c>
      <c r="K58" s="121">
        <f>'[3]Classification programmatique'!$D$52*1000</f>
        <v>73793198.417999998</v>
      </c>
      <c r="L58" s="121">
        <f>'[3]Classification programmatique'!$G$52*1000</f>
        <v>4249157.6560000004</v>
      </c>
      <c r="M58" s="121">
        <f>'[3]Classification programmatique'!$J$52*1000</f>
        <v>688657.63300000003</v>
      </c>
      <c r="N58" s="125">
        <f t="shared" si="2"/>
        <v>78731013.707000002</v>
      </c>
      <c r="O58" s="121">
        <v>0</v>
      </c>
      <c r="P58" s="25">
        <v>0</v>
      </c>
      <c r="Q58" s="121">
        <v>0</v>
      </c>
      <c r="R58" s="124">
        <f t="shared" si="3"/>
        <v>0</v>
      </c>
      <c r="S58" s="126">
        <f t="shared" si="4"/>
        <v>78731013.707000002</v>
      </c>
      <c r="T58" s="25">
        <f>'[6]Classification programmatique'!$D$52*1000</f>
        <v>73041639.809999987</v>
      </c>
      <c r="U58" s="7">
        <f>'[6]Classification programmatique'!$G$52*1000</f>
        <v>4184112.97</v>
      </c>
      <c r="V58" s="25">
        <f>'[6]Classification programmatique'!$J$52*1000</f>
        <v>1313486.335</v>
      </c>
      <c r="W58" s="65">
        <f>SUM(T58:V58)</f>
        <v>78539239.11499998</v>
      </c>
      <c r="X58" s="7">
        <v>0</v>
      </c>
      <c r="Y58" s="7">
        <v>0</v>
      </c>
      <c r="Z58" s="7">
        <v>0</v>
      </c>
      <c r="AA58" s="65">
        <f>X58+Y58+Z58</f>
        <v>0</v>
      </c>
      <c r="AB58" s="71">
        <f>W58+AA58</f>
        <v>78539239.11499998</v>
      </c>
      <c r="AC58" s="23">
        <v>88779127</v>
      </c>
      <c r="AD58" s="23">
        <v>5615547</v>
      </c>
      <c r="AE58" s="23">
        <v>700000</v>
      </c>
      <c r="AF58" s="65">
        <f>SUM(AC58:AE58)</f>
        <v>95094674</v>
      </c>
      <c r="AG58" s="23"/>
      <c r="AH58" s="23"/>
      <c r="AI58" s="23"/>
      <c r="AJ58" s="65">
        <f>AG58+AH58+AI58</f>
        <v>0</v>
      </c>
      <c r="AK58" s="71">
        <f t="shared" si="42"/>
        <v>95094674</v>
      </c>
      <c r="AL58" s="7">
        <f>'[10]TMC Prog-Eco'!$C$53</f>
        <v>83326109.413000003</v>
      </c>
      <c r="AM58" s="25">
        <f>'[10]TMC Prog-Eco'!$D$53</f>
        <v>5705997.9349999996</v>
      </c>
      <c r="AN58" s="7">
        <f>'[10]TMC Prog-Eco'!$E$53</f>
        <v>350000</v>
      </c>
      <c r="AO58" s="65">
        <f>SUM(AL58:AN58)</f>
        <v>89382107.348000005</v>
      </c>
      <c r="AP58" s="7">
        <v>0</v>
      </c>
      <c r="AQ58" s="7">
        <v>0</v>
      </c>
      <c r="AR58" s="7">
        <v>0</v>
      </c>
      <c r="AS58" s="65">
        <f>AP58+AQ58+AR58</f>
        <v>0</v>
      </c>
      <c r="AT58" s="71">
        <f t="shared" si="43"/>
        <v>89382107.348000005</v>
      </c>
      <c r="AU58" s="13">
        <v>91066642</v>
      </c>
      <c r="AV58" s="13">
        <v>5705996</v>
      </c>
      <c r="AW58" s="13">
        <v>350000</v>
      </c>
      <c r="AX58" s="88">
        <f t="shared" si="17"/>
        <v>97122638</v>
      </c>
      <c r="AY58" s="13">
        <v>0</v>
      </c>
      <c r="AZ58" s="13">
        <v>0</v>
      </c>
      <c r="BA58" s="13">
        <v>0</v>
      </c>
      <c r="BB58" s="88">
        <f t="shared" si="7"/>
        <v>0</v>
      </c>
      <c r="BC58" s="71">
        <f t="shared" si="8"/>
        <v>97122638</v>
      </c>
      <c r="BD58" s="13">
        <v>98011904</v>
      </c>
      <c r="BE58" s="13">
        <v>5705997</v>
      </c>
      <c r="BF58" s="13">
        <v>350000</v>
      </c>
      <c r="BG58" s="88">
        <f t="shared" si="18"/>
        <v>104067901</v>
      </c>
      <c r="BH58" s="13">
        <v>0</v>
      </c>
      <c r="BI58" s="13">
        <v>0</v>
      </c>
      <c r="BJ58" s="13">
        <v>0</v>
      </c>
      <c r="BK58" s="88">
        <f t="shared" si="50"/>
        <v>0</v>
      </c>
      <c r="BL58" s="71">
        <f t="shared" si="10"/>
        <v>104067901</v>
      </c>
    </row>
    <row r="59" spans="1:64" ht="17.25" thickBot="1" x14ac:dyDescent="0.3">
      <c r="A59" s="79" t="s">
        <v>86</v>
      </c>
      <c r="B59" s="153" t="s">
        <v>87</v>
      </c>
      <c r="C59" s="189">
        <f>'[8]Classification prog-économique'!$D$53*1000</f>
        <v>6213449.8859999999</v>
      </c>
      <c r="D59" s="189">
        <f>'[8]Classification prog-économique'!$G$53*1000</f>
        <v>12605351.465</v>
      </c>
      <c r="E59" s="189">
        <f>'[8]Classification prog-économique'!$J$53*1000</f>
        <v>3142617</v>
      </c>
      <c r="F59" s="202">
        <f t="shared" si="21"/>
        <v>21961418.351</v>
      </c>
      <c r="G59" s="173">
        <f>'[8]Classification prog-économique'!$P$53*1000</f>
        <v>100000</v>
      </c>
      <c r="H59" s="173">
        <f>'[8]Classification prog-économique'!$S$53*1000</f>
        <v>2400638.0104095903</v>
      </c>
      <c r="I59" s="169">
        <f t="shared" si="11"/>
        <v>2500638.0104095903</v>
      </c>
      <c r="J59" s="200">
        <f t="shared" si="22"/>
        <v>24462056.36140959</v>
      </c>
      <c r="K59" s="121">
        <f>'[3]Classification programmatique'!$D$53*1000</f>
        <v>2716593</v>
      </c>
      <c r="L59" s="121">
        <f>'[3]Classification programmatique'!$G$53*1000</f>
        <v>22188450.019000001</v>
      </c>
      <c r="M59" s="121">
        <f>'[3]Classification programmatique'!$J$53*1000</f>
        <v>3330982.9989999998</v>
      </c>
      <c r="N59" s="125">
        <f t="shared" si="2"/>
        <v>28236026.017999999</v>
      </c>
      <c r="O59" s="121">
        <f>'[3]Classification programmatique'!$P$53*1000</f>
        <v>1485000</v>
      </c>
      <c r="P59" s="25">
        <v>0</v>
      </c>
      <c r="Q59" s="121">
        <v>0</v>
      </c>
      <c r="R59" s="124">
        <f t="shared" si="3"/>
        <v>1485000</v>
      </c>
      <c r="S59" s="126">
        <f t="shared" si="4"/>
        <v>29721026.017999999</v>
      </c>
      <c r="T59" s="25">
        <f>'[6]Classification programmatique'!$D$53*1000</f>
        <v>2608672.8619999997</v>
      </c>
      <c r="U59" s="25">
        <f>'[6]Classification programmatique'!$G$53*1000</f>
        <v>28485711.517999995</v>
      </c>
      <c r="V59" s="25">
        <f>'[6]Classification programmatique'!$J$53*1000</f>
        <v>3555467.4989999998</v>
      </c>
      <c r="W59" s="65">
        <f>SUM(T59:V59)</f>
        <v>34649851.878999993</v>
      </c>
      <c r="X59" s="7">
        <f>'[6]Classification programmatique'!$P$53*1000</f>
        <v>2085000</v>
      </c>
      <c r="Y59" s="7">
        <v>0</v>
      </c>
      <c r="Z59" s="25">
        <f>'[6]Classification programmatique'!$V$53*1000</f>
        <v>1144339.3656206399</v>
      </c>
      <c r="AA59" s="65">
        <f>X59+Y59+Z59</f>
        <v>3229339.3656206401</v>
      </c>
      <c r="AB59" s="71">
        <f>W59+AA59</f>
        <v>37879191.244620636</v>
      </c>
      <c r="AC59" s="25">
        <v>2885371</v>
      </c>
      <c r="AD59" s="25">
        <v>20926290</v>
      </c>
      <c r="AE59" s="25">
        <v>7388047</v>
      </c>
      <c r="AF59" s="65">
        <f>SUM(AC59:AE59)</f>
        <v>31199708</v>
      </c>
      <c r="AG59" s="25">
        <f>2085000</f>
        <v>2085000</v>
      </c>
      <c r="AH59" s="25"/>
      <c r="AI59" s="25">
        <v>5500000</v>
      </c>
      <c r="AJ59" s="65">
        <f>AG59+AH59+AI59</f>
        <v>7585000</v>
      </c>
      <c r="AK59" s="71">
        <f t="shared" si="42"/>
        <v>38784708</v>
      </c>
      <c r="AL59" s="7">
        <f>'[10]TMC Prog-Eco'!$C$54</f>
        <v>2863626.6719999998</v>
      </c>
      <c r="AM59" s="7">
        <f>'[10]TMC Prog-Eco'!$D$54</f>
        <v>24080929.065000001</v>
      </c>
      <c r="AN59" s="7">
        <f>'[10]TMC Prog-Eco'!$E$54</f>
        <v>4412957</v>
      </c>
      <c r="AO59" s="65">
        <f>SUM(AL59:AN59)</f>
        <v>31357512.737</v>
      </c>
      <c r="AP59" s="7">
        <f>'[10]TMC Prog-Eco'!$H$54</f>
        <v>1085000</v>
      </c>
      <c r="AQ59" s="7">
        <v>0</v>
      </c>
      <c r="AR59" s="7">
        <v>0</v>
      </c>
      <c r="AS59" s="65">
        <f>AP59+AQ59+AR59</f>
        <v>1085000</v>
      </c>
      <c r="AT59" s="71">
        <f t="shared" si="43"/>
        <v>32442512.737</v>
      </c>
      <c r="AU59" s="13">
        <v>2863627</v>
      </c>
      <c r="AV59" s="13">
        <v>20905839</v>
      </c>
      <c r="AW59" s="13">
        <v>6412957</v>
      </c>
      <c r="AX59" s="88">
        <f t="shared" si="17"/>
        <v>30182423</v>
      </c>
      <c r="AY59" s="13">
        <v>2085000</v>
      </c>
      <c r="AZ59" s="13">
        <v>0</v>
      </c>
      <c r="BA59" s="13">
        <v>0</v>
      </c>
      <c r="BB59" s="88">
        <f t="shared" si="7"/>
        <v>2085000</v>
      </c>
      <c r="BC59" s="71">
        <f t="shared" si="8"/>
        <v>32267423</v>
      </c>
      <c r="BD59" s="13">
        <v>2863627</v>
      </c>
      <c r="BE59" s="13">
        <v>20905830</v>
      </c>
      <c r="BF59" s="13">
        <v>6412957</v>
      </c>
      <c r="BG59" s="88">
        <f t="shared" si="18"/>
        <v>30182414</v>
      </c>
      <c r="BH59" s="13">
        <v>0</v>
      </c>
      <c r="BI59" s="13">
        <v>0</v>
      </c>
      <c r="BJ59" s="13">
        <v>0</v>
      </c>
      <c r="BK59" s="88">
        <f t="shared" si="50"/>
        <v>0</v>
      </c>
      <c r="BL59" s="71">
        <f t="shared" si="10"/>
        <v>30182414</v>
      </c>
    </row>
    <row r="60" spans="1:64" ht="33" customHeight="1" thickBot="1" x14ac:dyDescent="0.3">
      <c r="A60" s="79" t="s">
        <v>88</v>
      </c>
      <c r="B60" s="156" t="s">
        <v>89</v>
      </c>
      <c r="C60" s="207">
        <f>'[8]Classification prog-économique'!$D$54*1000</f>
        <v>2235338.9360000002</v>
      </c>
      <c r="D60" s="207">
        <f>'[8]Classification prog-économique'!$G$54*1000</f>
        <v>1103833.6500000001</v>
      </c>
      <c r="E60" s="207">
        <f>'[8]Classification prog-économique'!$J$54*1000</f>
        <v>1496324.75</v>
      </c>
      <c r="F60" s="202">
        <f t="shared" si="21"/>
        <v>4835497.3360000001</v>
      </c>
      <c r="G60" s="177">
        <f>'[8]Classification prog-économique'!$P$54*1000</f>
        <v>13822839</v>
      </c>
      <c r="H60" s="177">
        <f>'[8]Classification prog-économique'!$S$54*1000</f>
        <v>606757.40099999995</v>
      </c>
      <c r="I60" s="169">
        <f t="shared" si="11"/>
        <v>14429596.401000001</v>
      </c>
      <c r="J60" s="200">
        <f t="shared" si="22"/>
        <v>19265093.737</v>
      </c>
      <c r="K60" s="121">
        <f>'[3]Classification programmatique'!$D$54*1000</f>
        <v>2569147.5300000003</v>
      </c>
      <c r="L60" s="121">
        <f>'[3]Classification programmatique'!$G$54*1000</f>
        <v>1029618.9970000001</v>
      </c>
      <c r="M60" s="121">
        <f>'[3]Classification programmatique'!$J$54*1000</f>
        <v>1382436</v>
      </c>
      <c r="N60" s="125">
        <f t="shared" si="2"/>
        <v>4981202.5270000007</v>
      </c>
      <c r="O60" s="121">
        <f>'[3]Classification programmatique'!$P$54*1000</f>
        <v>20963515</v>
      </c>
      <c r="P60" s="25">
        <v>0</v>
      </c>
      <c r="Q60" s="139">
        <f>'[3]Classification programmatique'!$V$54*1000</f>
        <v>1048381.4970000001</v>
      </c>
      <c r="R60" s="124">
        <f t="shared" si="3"/>
        <v>22011896.497000001</v>
      </c>
      <c r="S60" s="126">
        <f t="shared" si="4"/>
        <v>26993099.024000004</v>
      </c>
      <c r="T60" s="25">
        <f>'[6]Classification programmatique'!$D$54*1000</f>
        <v>3671574.1939999997</v>
      </c>
      <c r="U60" s="7">
        <f>'[6]Classification programmatique'!$G$54*1000</f>
        <v>1144512.024</v>
      </c>
      <c r="V60" s="25">
        <f>'[6]Classification programmatique'!$J$54*1000</f>
        <v>1568615.8399999999</v>
      </c>
      <c r="W60" s="65">
        <f>SUM(T60:V60)</f>
        <v>6384702.0579999993</v>
      </c>
      <c r="X60" s="7">
        <f>'[6]Classification programmatique'!$P$54*1000</f>
        <v>24481646</v>
      </c>
      <c r="Y60" s="25">
        <f>'[6]Classification programmatique'!$S$54*1000</f>
        <v>151433.64742879997</v>
      </c>
      <c r="Z60" s="25">
        <f>'[6]Classification programmatique'!$V$54*1000</f>
        <v>923972.76487699791</v>
      </c>
      <c r="AA60" s="65">
        <f>X60+Y60+Z60</f>
        <v>25557052.412305798</v>
      </c>
      <c r="AB60" s="71">
        <f>W60+AA60</f>
        <v>31941754.470305797</v>
      </c>
      <c r="AC60" s="25">
        <v>3150805</v>
      </c>
      <c r="AD60" s="25">
        <v>1319669</v>
      </c>
      <c r="AE60" s="25">
        <v>1684816</v>
      </c>
      <c r="AF60" s="65">
        <f>SUM(AC60:AE60)</f>
        <v>6155290</v>
      </c>
      <c r="AG60" s="25">
        <v>18182370</v>
      </c>
      <c r="AH60" s="25">
        <f>114974+7264099</f>
        <v>7379073</v>
      </c>
      <c r="AI60" s="25">
        <f>4189000+20500000</f>
        <v>24689000</v>
      </c>
      <c r="AJ60" s="65">
        <f>AG60+AH60+AI60</f>
        <v>50250443</v>
      </c>
      <c r="AK60" s="71">
        <f t="shared" si="42"/>
        <v>56405733</v>
      </c>
      <c r="AL60" s="7">
        <f>'[10]TMC Prog-Eco'!$C$55</f>
        <v>3655728.6690000002</v>
      </c>
      <c r="AM60" s="7">
        <f>'[10]TMC Prog-Eco'!$D$55</f>
        <v>1249669</v>
      </c>
      <c r="AN60" s="7">
        <f>'[10]TMC Prog-Eco'!$E$55</f>
        <v>1784816</v>
      </c>
      <c r="AO60" s="65">
        <f>SUM(AL60:AN60)</f>
        <v>6690213.6689999998</v>
      </c>
      <c r="AP60" s="7">
        <f>'[10]TMC Prog-Eco'!$H$55</f>
        <v>28986707.636</v>
      </c>
      <c r="AQ60" s="7">
        <f>'[10]TMC Prog-Eco'!$J$55</f>
        <v>28936009.359999999</v>
      </c>
      <c r="AR60" s="7">
        <f>'[10]TMC Prog-Eco'!$L$55</f>
        <v>123962131.742</v>
      </c>
      <c r="AS60" s="65">
        <f>AP60+AQ60+AR60</f>
        <v>181884848.73800001</v>
      </c>
      <c r="AT60" s="71">
        <f t="shared" si="43"/>
        <v>188575062.40700001</v>
      </c>
      <c r="AU60" s="13">
        <v>3655729</v>
      </c>
      <c r="AV60" s="13">
        <v>1249669</v>
      </c>
      <c r="AW60" s="13">
        <v>2959906</v>
      </c>
      <c r="AX60" s="88">
        <f t="shared" si="17"/>
        <v>7865304</v>
      </c>
      <c r="AY60" s="13">
        <v>45562274</v>
      </c>
      <c r="AZ60" s="13">
        <v>18120931</v>
      </c>
      <c r="BA60" s="13">
        <v>72448986</v>
      </c>
      <c r="BB60" s="88">
        <f t="shared" si="7"/>
        <v>136132191</v>
      </c>
      <c r="BC60" s="71">
        <f t="shared" si="8"/>
        <v>143997495</v>
      </c>
      <c r="BD60" s="13">
        <v>3655729</v>
      </c>
      <c r="BE60" s="13">
        <v>1249669</v>
      </c>
      <c r="BF60" s="13">
        <v>2959906</v>
      </c>
      <c r="BG60" s="88">
        <f t="shared" si="18"/>
        <v>7865304</v>
      </c>
      <c r="BH60" s="13">
        <v>49508976</v>
      </c>
      <c r="BI60" s="13">
        <v>9714119</v>
      </c>
      <c r="BJ60" s="13">
        <v>14766431</v>
      </c>
      <c r="BK60" s="88">
        <f t="shared" si="50"/>
        <v>73989526</v>
      </c>
      <c r="BL60" s="71">
        <f t="shared" si="10"/>
        <v>81854830</v>
      </c>
    </row>
    <row r="61" spans="1:64" ht="17.25" thickBot="1" x14ac:dyDescent="0.3">
      <c r="A61" s="80" t="s">
        <v>90</v>
      </c>
      <c r="B61" s="156" t="s">
        <v>271</v>
      </c>
      <c r="C61" s="207">
        <f>'[8]Classification prog-économique'!$D$55*1000</f>
        <v>0</v>
      </c>
      <c r="D61" s="207">
        <f>'[8]Classification prog-économique'!$G$55*1000</f>
        <v>136255.307</v>
      </c>
      <c r="E61" s="207">
        <f>'[8]Classification prog-économique'!$J$55*1000</f>
        <v>121140</v>
      </c>
      <c r="F61" s="202">
        <f t="shared" si="21"/>
        <v>257395.307</v>
      </c>
      <c r="G61" s="177">
        <f>'[8]Classification prog-économique'!$P$55*1000</f>
        <v>0</v>
      </c>
      <c r="H61" s="177">
        <f>'[8]Classification prog-économique'!$S$55*1000</f>
        <v>0</v>
      </c>
      <c r="I61" s="169">
        <f t="shared" si="11"/>
        <v>0</v>
      </c>
      <c r="J61" s="200">
        <f t="shared" si="22"/>
        <v>257395.307</v>
      </c>
      <c r="K61" s="121">
        <f>'[3]Classification programmatique'!$D$55*1000</f>
        <v>4432775.4800000004</v>
      </c>
      <c r="L61" s="121">
        <f>'[3]Classification programmatique'!$G$55*1000</f>
        <v>132181.329</v>
      </c>
      <c r="M61" s="121">
        <f>'[3]Classification programmatique'!$J$55*1000</f>
        <v>125140</v>
      </c>
      <c r="N61" s="125">
        <f t="shared" si="2"/>
        <v>4690096.8090000004</v>
      </c>
      <c r="O61" s="121">
        <v>0</v>
      </c>
      <c r="P61" s="25">
        <v>0</v>
      </c>
      <c r="Q61" s="121">
        <v>0</v>
      </c>
      <c r="R61" s="124">
        <f t="shared" si="3"/>
        <v>0</v>
      </c>
      <c r="S61" s="126">
        <f t="shared" si="4"/>
        <v>4690096.8090000004</v>
      </c>
      <c r="T61" s="7">
        <f>'[6]Classification programmatique'!$D$55*1000</f>
        <v>186739.99999999997</v>
      </c>
      <c r="U61" s="25">
        <f>'[6]Classification programmatique'!$G$55*1000</f>
        <v>175581.85</v>
      </c>
      <c r="V61" s="7">
        <f>'[6]Classification programmatique'!$J$55*1000</f>
        <v>144114.99999999997</v>
      </c>
      <c r="W61" s="65">
        <f>SUM(T61:V61)</f>
        <v>506436.85</v>
      </c>
      <c r="X61" s="7">
        <v>0</v>
      </c>
      <c r="Y61" s="7">
        <v>0</v>
      </c>
      <c r="Z61" s="7"/>
      <c r="AA61" s="65">
        <f>X61+Y61+Z61</f>
        <v>0</v>
      </c>
      <c r="AB61" s="71">
        <f>W61+AA61</f>
        <v>506436.85</v>
      </c>
      <c r="AC61" s="30">
        <v>127766</v>
      </c>
      <c r="AD61" s="30">
        <v>237074</v>
      </c>
      <c r="AE61" s="30">
        <v>185540</v>
      </c>
      <c r="AF61" s="65">
        <f>SUM(AC61:AE61)</f>
        <v>550380</v>
      </c>
      <c r="AG61" s="30"/>
      <c r="AH61" s="30"/>
      <c r="AI61" s="30"/>
      <c r="AJ61" s="65">
        <f>AG61+AH61+AI61</f>
        <v>0</v>
      </c>
      <c r="AK61" s="71">
        <f t="shared" si="42"/>
        <v>550380</v>
      </c>
      <c r="AL61" s="15">
        <f>'[10]TMC Prog-Eco'!$C$56</f>
        <v>179958.02100000001</v>
      </c>
      <c r="AM61" s="15">
        <f>'[10]TMC Prog-Eco'!$D$56</f>
        <v>237074</v>
      </c>
      <c r="AN61" s="15">
        <f>'[10]TMC Prog-Eco'!$E$56</f>
        <v>235540</v>
      </c>
      <c r="AO61" s="65">
        <f>SUM(AL61:AN61)</f>
        <v>652572.02099999995</v>
      </c>
      <c r="AP61" s="7">
        <v>0</v>
      </c>
      <c r="AQ61" s="7">
        <v>0</v>
      </c>
      <c r="AR61" s="7"/>
      <c r="AS61" s="65">
        <f>AP61+AQ61+AR61</f>
        <v>0</v>
      </c>
      <c r="AT61" s="71">
        <f t="shared" si="43"/>
        <v>652572.02099999995</v>
      </c>
      <c r="AU61" s="13">
        <v>196638</v>
      </c>
      <c r="AV61" s="13">
        <v>237074</v>
      </c>
      <c r="AW61" s="13">
        <v>235540</v>
      </c>
      <c r="AX61" s="88">
        <f t="shared" si="17"/>
        <v>669252</v>
      </c>
      <c r="AY61" s="13">
        <v>0</v>
      </c>
      <c r="AZ61" s="13">
        <v>0</v>
      </c>
      <c r="BA61" s="13">
        <v>0</v>
      </c>
      <c r="BB61" s="88">
        <f t="shared" si="7"/>
        <v>0</v>
      </c>
      <c r="BC61" s="71">
        <f t="shared" si="8"/>
        <v>669252</v>
      </c>
      <c r="BD61" s="13">
        <v>211605</v>
      </c>
      <c r="BE61" s="13">
        <v>237074</v>
      </c>
      <c r="BF61" s="13">
        <v>235540</v>
      </c>
      <c r="BG61" s="88">
        <f t="shared" si="18"/>
        <v>684219</v>
      </c>
      <c r="BH61" s="13">
        <v>0</v>
      </c>
      <c r="BI61" s="13">
        <v>0</v>
      </c>
      <c r="BJ61" s="13">
        <v>0</v>
      </c>
      <c r="BK61" s="88">
        <f t="shared" si="50"/>
        <v>0</v>
      </c>
      <c r="BL61" s="71" t="s">
        <v>277</v>
      </c>
    </row>
    <row r="62" spans="1:64" ht="17.25" thickBot="1" x14ac:dyDescent="0.3">
      <c r="A62" s="227" t="s">
        <v>91</v>
      </c>
      <c r="B62" s="228"/>
      <c r="C62" s="201">
        <f>C63+C64+C65+C66</f>
        <v>109030638.499</v>
      </c>
      <c r="D62" s="201">
        <f t="shared" ref="D62:E62" si="57">D63+D64+D65+D66</f>
        <v>9329545.1889999993</v>
      </c>
      <c r="E62" s="201">
        <f t="shared" si="57"/>
        <v>21967561.914999999</v>
      </c>
      <c r="F62" s="202">
        <f t="shared" si="21"/>
        <v>140327745.60299999</v>
      </c>
      <c r="G62" s="172">
        <f>G63+G64+G65+G66</f>
        <v>7430216.2820000006</v>
      </c>
      <c r="H62" s="172">
        <f>H63+H64+H65+H66</f>
        <v>10700905.41465872</v>
      </c>
      <c r="I62" s="169">
        <f t="shared" si="11"/>
        <v>18131121.696658719</v>
      </c>
      <c r="J62" s="200">
        <f t="shared" si="22"/>
        <v>158458867.29965872</v>
      </c>
      <c r="K62" s="162">
        <f>K63+K64+K65+K66</f>
        <v>123476171.14300001</v>
      </c>
      <c r="L62" s="122">
        <f>L63+L64+L65+L66</f>
        <v>16265101.003999999</v>
      </c>
      <c r="M62" s="122">
        <f>M63+M64+M65+M66</f>
        <v>22391935</v>
      </c>
      <c r="N62" s="123">
        <f t="shared" si="2"/>
        <v>162133207.14700001</v>
      </c>
      <c r="O62" s="122">
        <f>O63+O64+O65+O66</f>
        <v>3218963.3470000001</v>
      </c>
      <c r="P62" s="122">
        <f>P63+P64+P65+P66</f>
        <v>4142300</v>
      </c>
      <c r="Q62" s="122">
        <f>Q63+Q64+Q65+Q66</f>
        <v>48806.942999999999</v>
      </c>
      <c r="R62" s="131">
        <f t="shared" si="3"/>
        <v>7410070.29</v>
      </c>
      <c r="S62" s="126">
        <f>S63+S64+S65+S66</f>
        <v>169543277.43700001</v>
      </c>
      <c r="T62" s="5">
        <f t="shared" ref="T62:AB62" si="58">T63+T64+T65+T66</f>
        <v>132337651.245</v>
      </c>
      <c r="U62" s="5">
        <f t="shared" si="58"/>
        <v>22978233.056000002</v>
      </c>
      <c r="V62" s="5">
        <f t="shared" si="58"/>
        <v>36241445.711000003</v>
      </c>
      <c r="W62" s="64">
        <f t="shared" si="58"/>
        <v>191557330.01200002</v>
      </c>
      <c r="X62" s="5">
        <f t="shared" si="58"/>
        <v>2144821.7759999996</v>
      </c>
      <c r="Y62" s="5">
        <f t="shared" si="58"/>
        <v>0</v>
      </c>
      <c r="Z62" s="5">
        <f t="shared" si="58"/>
        <v>0</v>
      </c>
      <c r="AA62" s="64">
        <f t="shared" si="58"/>
        <v>2144821.7759999996</v>
      </c>
      <c r="AB62" s="71">
        <f t="shared" si="58"/>
        <v>193702151.78799999</v>
      </c>
      <c r="AC62" s="5">
        <f t="shared" ref="AC62:AS62" si="59">AC63+AC64+AC65+AC66</f>
        <v>150455330</v>
      </c>
      <c r="AD62" s="5">
        <f t="shared" si="59"/>
        <v>22652542</v>
      </c>
      <c r="AE62" s="5">
        <f t="shared" si="59"/>
        <v>36105545</v>
      </c>
      <c r="AF62" s="64">
        <f t="shared" si="59"/>
        <v>209213417</v>
      </c>
      <c r="AG62" s="5">
        <f t="shared" si="59"/>
        <v>6973200</v>
      </c>
      <c r="AH62" s="5">
        <f t="shared" si="59"/>
        <v>0</v>
      </c>
      <c r="AI62" s="5">
        <f t="shared" si="59"/>
        <v>0</v>
      </c>
      <c r="AJ62" s="64">
        <f t="shared" si="59"/>
        <v>6973200</v>
      </c>
      <c r="AK62" s="71">
        <f t="shared" si="59"/>
        <v>216186617</v>
      </c>
      <c r="AL62" s="5">
        <f>AL63+AL64+AL65+AL66</f>
        <v>139837932</v>
      </c>
      <c r="AM62" s="5">
        <f>AM63+AM64+AM65+AM66</f>
        <v>22652542</v>
      </c>
      <c r="AN62" s="5">
        <f>AN63+AN64+AN65+AN66</f>
        <v>40105545</v>
      </c>
      <c r="AO62" s="64">
        <f t="shared" si="59"/>
        <v>202596019</v>
      </c>
      <c r="AP62" s="5">
        <f t="shared" si="59"/>
        <v>7473200</v>
      </c>
      <c r="AQ62" s="5">
        <f t="shared" si="59"/>
        <v>0</v>
      </c>
      <c r="AR62" s="5">
        <f t="shared" si="59"/>
        <v>0</v>
      </c>
      <c r="AS62" s="64">
        <f t="shared" si="59"/>
        <v>7473200</v>
      </c>
      <c r="AT62" s="71">
        <f t="shared" si="43"/>
        <v>210069219</v>
      </c>
      <c r="AU62" s="5">
        <f>AU63+AU64+AU65+AU66</f>
        <v>148209917</v>
      </c>
      <c r="AV62" s="5">
        <f>AV63+AV64+AV65+AV66</f>
        <v>22331466</v>
      </c>
      <c r="AW62" s="5">
        <f>AW63+AW64+AW65+AW66</f>
        <v>40105545</v>
      </c>
      <c r="AX62" s="64">
        <f t="shared" si="17"/>
        <v>210646928</v>
      </c>
      <c r="AY62" s="5">
        <f>AY63+AY64+AY65+AY66</f>
        <v>8171860</v>
      </c>
      <c r="AZ62" s="5">
        <f>AZ63+AZ64+AZ65+AZ66</f>
        <v>0</v>
      </c>
      <c r="BA62" s="5">
        <f>BA63+BA64+BA65+BA66</f>
        <v>0</v>
      </c>
      <c r="BB62" s="64">
        <f t="shared" si="7"/>
        <v>8171860</v>
      </c>
      <c r="BC62" s="146">
        <f t="shared" si="8"/>
        <v>218818788</v>
      </c>
      <c r="BD62" s="5">
        <f>BD63+BD64+BD65+BD66</f>
        <v>156301621</v>
      </c>
      <c r="BE62" s="5">
        <f>BE63+BE64+BE65+BE66</f>
        <v>22014942</v>
      </c>
      <c r="BF62" s="5">
        <f>BF63+BF64+BF65+BF66</f>
        <v>40105545</v>
      </c>
      <c r="BG62" s="64">
        <f t="shared" si="18"/>
        <v>218422108</v>
      </c>
      <c r="BH62" s="5">
        <f>BH63+BH64+BH65+BH66</f>
        <v>8880453</v>
      </c>
      <c r="BI62" s="5">
        <f>BI63+BI64+BI65+BI66</f>
        <v>0</v>
      </c>
      <c r="BJ62" s="5">
        <f>BJ63+BJ64+BJ65+BJ66</f>
        <v>0</v>
      </c>
      <c r="BK62" s="64">
        <f t="shared" si="50"/>
        <v>8880453</v>
      </c>
      <c r="BL62" s="71">
        <f t="shared" si="10"/>
        <v>227302561</v>
      </c>
    </row>
    <row r="63" spans="1:64" ht="17.25" thickBot="1" x14ac:dyDescent="0.3">
      <c r="A63" s="79" t="s">
        <v>92</v>
      </c>
      <c r="B63" s="152" t="s">
        <v>93</v>
      </c>
      <c r="C63" s="188">
        <f>'[8]Classification prog-économique'!$D$57*1000</f>
        <v>102257216.521</v>
      </c>
      <c r="D63" s="188">
        <f>'[8]Classification prog-économique'!$G$57*1000</f>
        <v>7326277.2630000003</v>
      </c>
      <c r="E63" s="188">
        <f>'[8]Classification prog-économique'!$J$57*1000</f>
        <v>73851.915000000008</v>
      </c>
      <c r="F63" s="202">
        <f t="shared" si="21"/>
        <v>109657345.699</v>
      </c>
      <c r="G63" s="175">
        <f>'[8]Classification prog-économique'!$P$57*1000</f>
        <v>7335.6670000000004</v>
      </c>
      <c r="H63" s="175">
        <f>'[8]Classification prog-économique'!$S$57*1000</f>
        <v>0</v>
      </c>
      <c r="I63" s="169">
        <f t="shared" si="11"/>
        <v>7335.6670000000004</v>
      </c>
      <c r="J63" s="200">
        <f t="shared" si="22"/>
        <v>109664681.366</v>
      </c>
      <c r="K63" s="121">
        <v>118732611.391</v>
      </c>
      <c r="L63" s="121">
        <v>12744927.209999999</v>
      </c>
      <c r="M63" s="121">
        <v>200000</v>
      </c>
      <c r="N63" s="125">
        <f t="shared" si="2"/>
        <v>131677538.601</v>
      </c>
      <c r="O63" s="121">
        <v>0</v>
      </c>
      <c r="P63" s="121">
        <v>0</v>
      </c>
      <c r="Q63" s="121">
        <v>0</v>
      </c>
      <c r="R63" s="124">
        <f t="shared" si="3"/>
        <v>0</v>
      </c>
      <c r="S63" s="126">
        <f t="shared" si="4"/>
        <v>131677538.601</v>
      </c>
      <c r="T63" s="7">
        <f>'[6]Classification programmatique'!$D$57*1000</f>
        <v>128454921.074</v>
      </c>
      <c r="U63" s="7">
        <f>'[6]Classification programmatique'!$G$57*1000</f>
        <v>18458228.621000003</v>
      </c>
      <c r="V63" s="7">
        <f>'[6]Classification programmatique'!$J$57*1000</f>
        <v>634331</v>
      </c>
      <c r="W63" s="65">
        <f>SUM(T63:V63)</f>
        <v>147547480.69499999</v>
      </c>
      <c r="X63" s="7">
        <v>0</v>
      </c>
      <c r="Y63" s="7"/>
      <c r="Z63" s="7"/>
      <c r="AA63" s="65">
        <f>SUM(X63:Z63)</f>
        <v>0</v>
      </c>
      <c r="AB63" s="71">
        <f t="shared" ref="AB63:AB71" si="60">W63+AA63</f>
        <v>147547480.69499999</v>
      </c>
      <c r="AC63" s="26">
        <v>145574800</v>
      </c>
      <c r="AD63" s="26">
        <v>17844952</v>
      </c>
      <c r="AE63" s="26">
        <v>303500</v>
      </c>
      <c r="AF63" s="65">
        <f>SUM(AC63:AE63)</f>
        <v>163723252</v>
      </c>
      <c r="AG63" s="7">
        <v>0</v>
      </c>
      <c r="AH63" s="7"/>
      <c r="AI63" s="7"/>
      <c r="AJ63" s="65">
        <f>SUM(AG63:AI63)</f>
        <v>0</v>
      </c>
      <c r="AK63" s="71">
        <f t="shared" si="42"/>
        <v>163723252</v>
      </c>
      <c r="AL63" s="7">
        <v>134783906</v>
      </c>
      <c r="AM63" s="25">
        <v>18074601</v>
      </c>
      <c r="AN63" s="7">
        <v>300000</v>
      </c>
      <c r="AO63" s="65">
        <f>SUM(AL63:AN63)</f>
        <v>153158507</v>
      </c>
      <c r="AP63" s="7">
        <v>0</v>
      </c>
      <c r="AQ63" s="7"/>
      <c r="AR63" s="7"/>
      <c r="AS63" s="65">
        <f>SUM(AP63:AR63)</f>
        <v>0</v>
      </c>
      <c r="AT63" s="71">
        <f t="shared" si="43"/>
        <v>153158507</v>
      </c>
      <c r="AU63" s="13">
        <v>143141701</v>
      </c>
      <c r="AV63" s="13">
        <v>17981287</v>
      </c>
      <c r="AW63" s="13">
        <v>290000</v>
      </c>
      <c r="AX63" s="88">
        <f t="shared" si="17"/>
        <v>161412988</v>
      </c>
      <c r="AY63" s="7">
        <v>0</v>
      </c>
      <c r="AZ63" s="7">
        <v>0</v>
      </c>
      <c r="BA63" s="7">
        <v>0</v>
      </c>
      <c r="BB63" s="88">
        <f t="shared" si="7"/>
        <v>0</v>
      </c>
      <c r="BC63" s="71">
        <f t="shared" si="8"/>
        <v>161412988</v>
      </c>
      <c r="BD63" s="13">
        <v>154787484</v>
      </c>
      <c r="BE63" s="13">
        <v>17981287</v>
      </c>
      <c r="BF63" s="13">
        <v>290000</v>
      </c>
      <c r="BG63" s="88">
        <f t="shared" si="18"/>
        <v>173058771</v>
      </c>
      <c r="BH63" s="7">
        <v>0</v>
      </c>
      <c r="BI63" s="7">
        <v>0</v>
      </c>
      <c r="BJ63" s="7">
        <v>0</v>
      </c>
      <c r="BK63" s="88">
        <f t="shared" si="50"/>
        <v>0</v>
      </c>
      <c r="BL63" s="71">
        <f t="shared" si="10"/>
        <v>173058771</v>
      </c>
    </row>
    <row r="64" spans="1:64" ht="17.25" thickBot="1" x14ac:dyDescent="0.3">
      <c r="A64" s="79" t="s">
        <v>94</v>
      </c>
      <c r="B64" s="152" t="s">
        <v>95</v>
      </c>
      <c r="C64" s="188">
        <f>'[8]Classification prog-économique'!$D$58*1000</f>
        <v>3689534.6779999998</v>
      </c>
      <c r="D64" s="188">
        <f>'[8]Classification prog-économique'!$G$58*1000</f>
        <v>232422.29499999998</v>
      </c>
      <c r="E64" s="188">
        <f>'[8]Classification prog-économique'!$J$58*1000</f>
        <v>21768710</v>
      </c>
      <c r="F64" s="202">
        <f t="shared" si="21"/>
        <v>25690666.973000001</v>
      </c>
      <c r="G64" s="175">
        <f>'[8]Classification prog-économique'!$P$58*1000</f>
        <v>7422880.6150000002</v>
      </c>
      <c r="H64" s="175">
        <f>'[8]Classification prog-économique'!$S$58*1000</f>
        <v>9146625.4146587197</v>
      </c>
      <c r="I64" s="169">
        <f t="shared" si="11"/>
        <v>16569506.02965872</v>
      </c>
      <c r="J64" s="200">
        <f t="shared" si="22"/>
        <v>42260173.002658725</v>
      </c>
      <c r="K64" s="121">
        <v>286326.34100000001</v>
      </c>
      <c r="L64" s="121">
        <v>245628.52199999997</v>
      </c>
      <c r="M64" s="121">
        <v>21831935</v>
      </c>
      <c r="N64" s="125">
        <f t="shared" si="2"/>
        <v>22363889.863000002</v>
      </c>
      <c r="O64" s="121">
        <v>3218963.3470000001</v>
      </c>
      <c r="P64" s="121">
        <v>0</v>
      </c>
      <c r="Q64" s="121">
        <v>48806.942999999999</v>
      </c>
      <c r="R64" s="124">
        <f t="shared" si="3"/>
        <v>3267770.29</v>
      </c>
      <c r="S64" s="126">
        <f t="shared" si="4"/>
        <v>25631660.153000001</v>
      </c>
      <c r="T64" s="7">
        <f>'[6]Classification programmatique'!$D$58*1000</f>
        <v>286325.99999999994</v>
      </c>
      <c r="U64" s="7">
        <f>'[6]Classification programmatique'!$G$58*1000</f>
        <v>239516.08399999997</v>
      </c>
      <c r="V64" s="7">
        <f>'[6]Classification programmatique'!$J$58*1000</f>
        <v>35247114.711000003</v>
      </c>
      <c r="W64" s="65">
        <f>SUM(T64:V64)</f>
        <v>35772956.795000002</v>
      </c>
      <c r="X64" s="7">
        <f>'[6]Classification programmatique'!$P$58*1000</f>
        <v>2144821.7759999996</v>
      </c>
      <c r="Y64" s="7">
        <v>0</v>
      </c>
      <c r="Z64" s="7">
        <v>0</v>
      </c>
      <c r="AA64" s="65">
        <f>SUM(X64:Z64)</f>
        <v>2144821.7759999996</v>
      </c>
      <c r="AB64" s="71">
        <f t="shared" si="60"/>
        <v>37917778.571000002</v>
      </c>
      <c r="AC64" s="27">
        <v>568946</v>
      </c>
      <c r="AD64" s="27">
        <v>276389</v>
      </c>
      <c r="AE64" s="27">
        <v>35442045</v>
      </c>
      <c r="AF64" s="65">
        <f>SUM(AC64:AE64)</f>
        <v>36287380</v>
      </c>
      <c r="AG64" s="27">
        <v>6973200</v>
      </c>
      <c r="AH64" s="7">
        <v>0</v>
      </c>
      <c r="AI64" s="7">
        <v>0</v>
      </c>
      <c r="AJ64" s="65">
        <f>SUM(AG64:AI64)</f>
        <v>6973200</v>
      </c>
      <c r="AK64" s="71">
        <f t="shared" si="42"/>
        <v>43260580</v>
      </c>
      <c r="AL64" s="7">
        <v>459791</v>
      </c>
      <c r="AM64" s="25">
        <v>339589</v>
      </c>
      <c r="AN64" s="7">
        <v>39445545</v>
      </c>
      <c r="AO64" s="65">
        <f>SUM(AL64:AN64)</f>
        <v>40244925</v>
      </c>
      <c r="AP64" s="7">
        <f>'[10]TMC Prog-Eco'!$H$59</f>
        <v>7473200</v>
      </c>
      <c r="AQ64" s="7">
        <v>0</v>
      </c>
      <c r="AR64" s="7">
        <v>0</v>
      </c>
      <c r="AS64" s="65">
        <f>SUM(AP64:AR64)</f>
        <v>7473200</v>
      </c>
      <c r="AT64" s="71">
        <f t="shared" si="43"/>
        <v>47718125</v>
      </c>
      <c r="AU64" s="13">
        <v>489110</v>
      </c>
      <c r="AV64" s="13">
        <v>335889</v>
      </c>
      <c r="AW64" s="13">
        <v>39455545</v>
      </c>
      <c r="AX64" s="88">
        <f t="shared" si="17"/>
        <v>40280544</v>
      </c>
      <c r="AY64" s="13">
        <v>8171860</v>
      </c>
      <c r="AZ64" s="7">
        <v>0</v>
      </c>
      <c r="BA64" s="7">
        <v>0</v>
      </c>
      <c r="BB64" s="88">
        <f t="shared" si="7"/>
        <v>8171860</v>
      </c>
      <c r="BC64" s="71">
        <f t="shared" si="8"/>
        <v>48452404</v>
      </c>
      <c r="BD64" s="13">
        <v>517447</v>
      </c>
      <c r="BE64" s="13">
        <v>335889</v>
      </c>
      <c r="BF64" s="13">
        <v>39455545</v>
      </c>
      <c r="BG64" s="88">
        <f t="shared" si="18"/>
        <v>40308881</v>
      </c>
      <c r="BH64" s="13">
        <v>8880453</v>
      </c>
      <c r="BI64" s="7">
        <v>0</v>
      </c>
      <c r="BJ64" s="7">
        <v>0</v>
      </c>
      <c r="BK64" s="88">
        <f t="shared" si="50"/>
        <v>8880453</v>
      </c>
      <c r="BL64" s="71">
        <f t="shared" si="10"/>
        <v>49189334</v>
      </c>
    </row>
    <row r="65" spans="1:64" ht="17.25" thickBot="1" x14ac:dyDescent="0.3">
      <c r="A65" s="80" t="s">
        <v>96</v>
      </c>
      <c r="B65" s="152" t="s">
        <v>97</v>
      </c>
      <c r="C65" s="188">
        <f>'[8]Classification prog-économique'!$D$59*1000</f>
        <v>3083887.3</v>
      </c>
      <c r="D65" s="188">
        <f>'[8]Classification prog-économique'!$G$59*1000</f>
        <v>1770845.6309999998</v>
      </c>
      <c r="E65" s="188">
        <f>'[8]Classification prog-économique'!$J$59*1000</f>
        <v>125000</v>
      </c>
      <c r="F65" s="202">
        <f t="shared" si="21"/>
        <v>4979732.9309999999</v>
      </c>
      <c r="G65" s="175">
        <f>'[8]Classification prog-économique'!$P$59*1000</f>
        <v>0</v>
      </c>
      <c r="H65" s="175">
        <f>'[8]Classification prog-économique'!$S$59*1000</f>
        <v>0</v>
      </c>
      <c r="I65" s="169">
        <f t="shared" si="11"/>
        <v>0</v>
      </c>
      <c r="J65" s="200">
        <f t="shared" si="22"/>
        <v>4979732.9309999999</v>
      </c>
      <c r="K65" s="121">
        <v>4457233.4110000003</v>
      </c>
      <c r="L65" s="121">
        <v>3274545.2719999999</v>
      </c>
      <c r="M65" s="121">
        <v>360000</v>
      </c>
      <c r="N65" s="125">
        <f t="shared" si="2"/>
        <v>8091778.6830000002</v>
      </c>
      <c r="O65" s="121">
        <v>0</v>
      </c>
      <c r="P65" s="121">
        <v>0</v>
      </c>
      <c r="Q65" s="121">
        <v>0</v>
      </c>
      <c r="R65" s="124">
        <f t="shared" si="3"/>
        <v>0</v>
      </c>
      <c r="S65" s="126">
        <f t="shared" si="4"/>
        <v>8091778.6830000002</v>
      </c>
      <c r="T65" s="7">
        <f>'[6]Classification programmatique'!$D$59*1000</f>
        <v>3596404.1709999996</v>
      </c>
      <c r="U65" s="7">
        <f>'[6]Classification programmatique'!$G$59*1000</f>
        <v>4280488.3509999998</v>
      </c>
      <c r="V65" s="7">
        <f>'[6]Classification programmatique'!$J$59*1000</f>
        <v>360000</v>
      </c>
      <c r="W65" s="65">
        <f>SUM(T65:V65)</f>
        <v>8236892.5219999999</v>
      </c>
      <c r="X65" s="7">
        <v>0</v>
      </c>
      <c r="Y65" s="7">
        <v>0</v>
      </c>
      <c r="Z65" s="7">
        <v>0</v>
      </c>
      <c r="AA65" s="65">
        <f>SUM(X65:Z65)</f>
        <v>0</v>
      </c>
      <c r="AB65" s="71">
        <f t="shared" si="60"/>
        <v>8236892.5219999999</v>
      </c>
      <c r="AC65" s="28">
        <v>4311584</v>
      </c>
      <c r="AD65" s="28">
        <v>4531201</v>
      </c>
      <c r="AE65" s="28">
        <v>360000</v>
      </c>
      <c r="AF65" s="65">
        <f>SUM(AC65:AE65)</f>
        <v>9202785</v>
      </c>
      <c r="AG65" s="7">
        <v>0</v>
      </c>
      <c r="AH65" s="7">
        <v>0</v>
      </c>
      <c r="AI65" s="7">
        <v>0</v>
      </c>
      <c r="AJ65" s="65">
        <f>SUM(AG65:AI65)</f>
        <v>0</v>
      </c>
      <c r="AK65" s="71">
        <f t="shared" si="42"/>
        <v>9202785</v>
      </c>
      <c r="AL65" s="7">
        <v>4594235</v>
      </c>
      <c r="AM65" s="25">
        <v>4238352</v>
      </c>
      <c r="AN65" s="7">
        <f>'[10]TMC Prog-Eco'!$E$60</f>
        <v>360000</v>
      </c>
      <c r="AO65" s="65">
        <f>SUM(AL65:AN65)</f>
        <v>9192587</v>
      </c>
      <c r="AP65" s="7">
        <v>0</v>
      </c>
      <c r="AQ65" s="7">
        <v>0</v>
      </c>
      <c r="AR65" s="7">
        <v>0</v>
      </c>
      <c r="AS65" s="65">
        <f>SUM(AP65:AR65)</f>
        <v>0</v>
      </c>
      <c r="AT65" s="71">
        <f t="shared" si="43"/>
        <v>9192587</v>
      </c>
      <c r="AU65" s="13">
        <v>4579106</v>
      </c>
      <c r="AV65" s="13">
        <v>4014290</v>
      </c>
      <c r="AW65" s="13">
        <v>360000</v>
      </c>
      <c r="AX65" s="88">
        <f t="shared" si="17"/>
        <v>8953396</v>
      </c>
      <c r="AY65" s="7">
        <v>0</v>
      </c>
      <c r="AZ65" s="7">
        <v>0</v>
      </c>
      <c r="BA65" s="7">
        <v>0</v>
      </c>
      <c r="BB65" s="88">
        <f t="shared" si="7"/>
        <v>0</v>
      </c>
      <c r="BC65" s="71">
        <f t="shared" si="8"/>
        <v>8953396</v>
      </c>
      <c r="BD65" s="13">
        <v>996690</v>
      </c>
      <c r="BE65" s="13">
        <v>3697766</v>
      </c>
      <c r="BF65" s="13">
        <v>360000</v>
      </c>
      <c r="BG65" s="88">
        <f t="shared" si="18"/>
        <v>5054456</v>
      </c>
      <c r="BH65" s="7">
        <v>0</v>
      </c>
      <c r="BI65" s="7">
        <v>0</v>
      </c>
      <c r="BJ65" s="7">
        <v>0</v>
      </c>
      <c r="BK65" s="88">
        <f t="shared" si="50"/>
        <v>0</v>
      </c>
      <c r="BL65" s="71">
        <f t="shared" si="10"/>
        <v>5054456</v>
      </c>
    </row>
    <row r="66" spans="1:64" ht="16.5" x14ac:dyDescent="0.25">
      <c r="A66" s="82">
        <v>102</v>
      </c>
      <c r="B66" s="157" t="s">
        <v>237</v>
      </c>
      <c r="C66" s="208"/>
      <c r="D66" s="208"/>
      <c r="E66" s="208"/>
      <c r="F66" s="202">
        <f t="shared" si="21"/>
        <v>0</v>
      </c>
      <c r="G66" s="178"/>
      <c r="H66" s="178">
        <f>'[8]Classification prog-économique'!$Y$113*1000</f>
        <v>1554280</v>
      </c>
      <c r="I66" s="169">
        <f t="shared" si="11"/>
        <v>1554280</v>
      </c>
      <c r="J66" s="200">
        <f t="shared" si="22"/>
        <v>1554280</v>
      </c>
      <c r="K66" s="164">
        <v>0</v>
      </c>
      <c r="L66" s="31">
        <v>0</v>
      </c>
      <c r="M66" s="31">
        <v>0</v>
      </c>
      <c r="N66" s="125">
        <f t="shared" si="2"/>
        <v>0</v>
      </c>
      <c r="O66" s="31">
        <v>0</v>
      </c>
      <c r="P66" s="31">
        <f>'[7]Classification programmatique'!$S$111*1000</f>
        <v>4142300</v>
      </c>
      <c r="Q66" s="31">
        <v>0</v>
      </c>
      <c r="R66" s="124">
        <f t="shared" si="3"/>
        <v>4142300</v>
      </c>
      <c r="S66" s="126">
        <v>4142300</v>
      </c>
      <c r="T66" s="13"/>
      <c r="U66" s="13"/>
      <c r="V66" s="13"/>
      <c r="W66" s="66"/>
      <c r="X66" s="13"/>
      <c r="Y66" s="13">
        <v>0</v>
      </c>
      <c r="Z66" s="13"/>
      <c r="AA66" s="66">
        <f>SUM(X66:Z66)</f>
        <v>0</v>
      </c>
      <c r="AB66" s="71">
        <f t="shared" si="60"/>
        <v>0</v>
      </c>
      <c r="AC66" s="13"/>
      <c r="AD66" s="13"/>
      <c r="AE66" s="13"/>
      <c r="AF66" s="66"/>
      <c r="AG66" s="13"/>
      <c r="AH66" s="13">
        <v>0</v>
      </c>
      <c r="AI66" s="13"/>
      <c r="AJ66" s="66">
        <f>SUM(AG66:AI66)</f>
        <v>0</v>
      </c>
      <c r="AK66" s="71">
        <f t="shared" si="42"/>
        <v>0</v>
      </c>
      <c r="AL66" s="7">
        <v>0</v>
      </c>
      <c r="AM66" s="7">
        <v>0</v>
      </c>
      <c r="AN66" s="7">
        <v>0</v>
      </c>
      <c r="AO66" s="66">
        <f>SUM(AL66:AN66)</f>
        <v>0</v>
      </c>
      <c r="AP66" s="13"/>
      <c r="AQ66" s="13">
        <v>0</v>
      </c>
      <c r="AR66" s="13"/>
      <c r="AS66" s="66"/>
      <c r="AT66" s="71">
        <f t="shared" si="43"/>
        <v>0</v>
      </c>
      <c r="AU66" s="13">
        <v>0</v>
      </c>
      <c r="AV66" s="13">
        <v>0</v>
      </c>
      <c r="AW66" s="13">
        <v>0</v>
      </c>
      <c r="AX66" s="88">
        <f t="shared" si="17"/>
        <v>0</v>
      </c>
      <c r="AY66" s="13">
        <v>0</v>
      </c>
      <c r="AZ66" s="13">
        <v>0</v>
      </c>
      <c r="BA66" s="13">
        <v>0</v>
      </c>
      <c r="BB66" s="88">
        <f t="shared" si="7"/>
        <v>0</v>
      </c>
      <c r="BC66" s="71">
        <f t="shared" si="8"/>
        <v>0</v>
      </c>
      <c r="BD66" s="13">
        <v>0</v>
      </c>
      <c r="BE66" s="13">
        <v>0</v>
      </c>
      <c r="BF66" s="13">
        <v>0</v>
      </c>
      <c r="BG66" s="88">
        <f t="shared" si="18"/>
        <v>0</v>
      </c>
      <c r="BH66" s="13">
        <v>0</v>
      </c>
      <c r="BI66" s="13">
        <v>0</v>
      </c>
      <c r="BJ66" s="13">
        <v>0</v>
      </c>
      <c r="BK66" s="88">
        <f t="shared" si="50"/>
        <v>0</v>
      </c>
      <c r="BL66" s="71">
        <f t="shared" si="10"/>
        <v>0</v>
      </c>
    </row>
    <row r="67" spans="1:64" ht="17.25" thickBot="1" x14ac:dyDescent="0.3">
      <c r="A67" s="227" t="s">
        <v>182</v>
      </c>
      <c r="B67" s="228"/>
      <c r="C67" s="201">
        <f>C68+C69+C70+C71+C72</f>
        <v>923400</v>
      </c>
      <c r="D67" s="201">
        <f t="shared" ref="D67:E67" si="61">D68+D69+D70+D71+D72</f>
        <v>990800</v>
      </c>
      <c r="E67" s="201">
        <f t="shared" si="61"/>
        <v>4169300.0000000005</v>
      </c>
      <c r="F67" s="202">
        <f t="shared" si="21"/>
        <v>6083500</v>
      </c>
      <c r="G67" s="170">
        <f>G68+G69+G70+G71+G72+G73</f>
        <v>2283759.1179999998</v>
      </c>
      <c r="H67" s="170">
        <f>H68+H69+H70+H71+H72+H73</f>
        <v>1872166.85966908</v>
      </c>
      <c r="I67" s="169">
        <f t="shared" si="11"/>
        <v>4155925.9776690798</v>
      </c>
      <c r="J67" s="200">
        <f t="shared" si="22"/>
        <v>10239425.977669079</v>
      </c>
      <c r="K67" s="162">
        <f>K68+K69+K70+K71+K72+K73</f>
        <v>929761.83900000004</v>
      </c>
      <c r="L67" s="122">
        <f>L68+L69+L70+L71+L72+L73</f>
        <v>724043.85</v>
      </c>
      <c r="M67" s="122">
        <f>M68+M69+M70+M71+M72+M73</f>
        <v>6010092.4050000003</v>
      </c>
      <c r="N67" s="123">
        <f t="shared" si="2"/>
        <v>7663898.0940000005</v>
      </c>
      <c r="O67" s="122">
        <f>O68+O69+O70+O71+O72+O73</f>
        <v>14290664.997</v>
      </c>
      <c r="P67" s="122">
        <f>P68+P69+P70+P71+P72+P73</f>
        <v>0</v>
      </c>
      <c r="Q67" s="122">
        <f>Q68+Q69+Q70+Q71+Q72+Q73</f>
        <v>10889427.748</v>
      </c>
      <c r="R67" s="131">
        <f t="shared" si="3"/>
        <v>25180092.744999997</v>
      </c>
      <c r="S67" s="126">
        <f>S68+S71+S73</f>
        <v>32843990.838999998</v>
      </c>
      <c r="T67" s="5">
        <f>T68+T69+T70+T71+T73</f>
        <v>852137.02300000004</v>
      </c>
      <c r="U67" s="5">
        <f>U68+U69+U70+U71+U73</f>
        <v>970668.87799999991</v>
      </c>
      <c r="V67" s="5">
        <f>V68+V69+V70+V71+V73</f>
        <v>5350143.625</v>
      </c>
      <c r="W67" s="64">
        <f>T67+U67+V67</f>
        <v>7172949.5260000005</v>
      </c>
      <c r="X67" s="5">
        <f>X68+X69+X70+X71+X73</f>
        <v>4863763.7819999997</v>
      </c>
      <c r="Y67" s="5">
        <f>Y68+Y69+Y70+Y71+Y73</f>
        <v>0</v>
      </c>
      <c r="Z67" s="5">
        <f>Z68+Z69+Z70+Z71+Z73</f>
        <v>9873959.6826923899</v>
      </c>
      <c r="AA67" s="64">
        <f>AA68+AA69+AA70+AA71+AA73</f>
        <v>14737723.46469239</v>
      </c>
      <c r="AB67" s="71">
        <f t="shared" si="60"/>
        <v>21910672.990692392</v>
      </c>
      <c r="AC67" s="5">
        <f>AC68+AC69+AC70+AC71+AC73</f>
        <v>1108517</v>
      </c>
      <c r="AD67" s="5">
        <f>AD68+AD69+AD70+AD71+AD73</f>
        <v>1841616</v>
      </c>
      <c r="AE67" s="5">
        <f>AE68+AE69+AE70+AE71+AE73</f>
        <v>6189750</v>
      </c>
      <c r="AF67" s="64">
        <f>AC67+AD67+AE67</f>
        <v>9139883</v>
      </c>
      <c r="AG67" s="5">
        <f>AG68+AG69+AG70+AG71+AG73</f>
        <v>9852083</v>
      </c>
      <c r="AH67" s="5">
        <f>AH68+AH69+AH70+AH71+AH73</f>
        <v>0</v>
      </c>
      <c r="AI67" s="5">
        <f>AI68+AI69+AI70+AI71+AI73</f>
        <v>10042000</v>
      </c>
      <c r="AJ67" s="64">
        <f>AJ68+AJ69+AJ70+AJ71+AJ73</f>
        <v>19894083</v>
      </c>
      <c r="AK67" s="71">
        <f>AF67+AJ67</f>
        <v>29033966</v>
      </c>
      <c r="AL67" s="122">
        <f t="shared" ref="AL67:AS67" si="62">AL68+AL69+AL70+AL71+AL73</f>
        <v>1043044</v>
      </c>
      <c r="AM67" s="122">
        <f t="shared" si="62"/>
        <v>1332782</v>
      </c>
      <c r="AN67" s="5">
        <f t="shared" si="62"/>
        <v>7398585</v>
      </c>
      <c r="AO67" s="123">
        <f t="shared" si="62"/>
        <v>9774411</v>
      </c>
      <c r="AP67" s="122">
        <f t="shared" si="62"/>
        <v>10963624.054</v>
      </c>
      <c r="AQ67" s="5">
        <f t="shared" si="62"/>
        <v>0</v>
      </c>
      <c r="AR67" s="5">
        <f t="shared" si="62"/>
        <v>6500000</v>
      </c>
      <c r="AS67" s="123">
        <f t="shared" si="62"/>
        <v>17463624.053999998</v>
      </c>
      <c r="AT67" s="126">
        <f t="shared" si="43"/>
        <v>27238035.053999998</v>
      </c>
      <c r="AU67" s="5">
        <f>AU68+AU69+AU70+AU71+AU73</f>
        <v>1072409</v>
      </c>
      <c r="AV67" s="5">
        <f>AV68+AV69+AV70+AV71+AV73</f>
        <v>1332781</v>
      </c>
      <c r="AW67" s="5">
        <f>AW68+AW69+AW70+AW71+AW73</f>
        <v>7398584</v>
      </c>
      <c r="AX67" s="64">
        <f t="shared" si="17"/>
        <v>9803774</v>
      </c>
      <c r="AY67" s="5">
        <f>AY68+AY69+AY70+AY71+AY73</f>
        <v>14404805</v>
      </c>
      <c r="AZ67" s="5">
        <f>AZ68+AZ69+AZ70+AZ71+AZ73</f>
        <v>0</v>
      </c>
      <c r="BA67" s="5">
        <f>BA68+BA69+BA70+BA71+BA73</f>
        <v>0</v>
      </c>
      <c r="BB67" s="64">
        <f t="shared" si="7"/>
        <v>14404805</v>
      </c>
      <c r="BC67" s="71">
        <f t="shared" si="8"/>
        <v>24208579</v>
      </c>
      <c r="BD67" s="5">
        <f>BD68+BD69+BD70+BD71+BD73</f>
        <v>1112195</v>
      </c>
      <c r="BE67" s="5">
        <f>BE68+BE69+BE70+BE71+BE73</f>
        <v>1332782</v>
      </c>
      <c r="BF67" s="5">
        <f>BF68+BF69+BF70+BF71+BF73</f>
        <v>7398584</v>
      </c>
      <c r="BG67" s="64">
        <f t="shared" si="18"/>
        <v>9843561</v>
      </c>
      <c r="BH67" s="5">
        <f>BH68+BH69+BH70+BH71+BH73</f>
        <v>13493263</v>
      </c>
      <c r="BI67" s="5">
        <f>BI68+BI69+BI70+BI71+BI73</f>
        <v>0</v>
      </c>
      <c r="BJ67" s="5">
        <f>BJ68+BJ69+BJ70+BJ71+BJ73</f>
        <v>0</v>
      </c>
      <c r="BK67" s="64">
        <f t="shared" si="50"/>
        <v>13493263</v>
      </c>
      <c r="BL67" s="146">
        <f t="shared" si="10"/>
        <v>23336824</v>
      </c>
    </row>
    <row r="68" spans="1:64" ht="17.25" thickBot="1" x14ac:dyDescent="0.3">
      <c r="A68" s="79">
        <v>100</v>
      </c>
      <c r="B68" s="152" t="s">
        <v>187</v>
      </c>
      <c r="C68" s="188">
        <f>'[8]Classification prog-économique'!$D$104*1000</f>
        <v>794200</v>
      </c>
      <c r="D68" s="188">
        <f>'[8]Classification prog-économique'!$G$104*1000</f>
        <v>990800</v>
      </c>
      <c r="E68" s="188">
        <f>'[8]Classification prog-économique'!$J$104*1000</f>
        <v>0</v>
      </c>
      <c r="F68" s="202">
        <f t="shared" si="21"/>
        <v>1785000</v>
      </c>
      <c r="G68" s="171">
        <f>'[8]Classification prog-économique'!$P$104*1000</f>
        <v>0</v>
      </c>
      <c r="H68" s="171">
        <f>'[8]Classification prog-économique'!$S$104*1000</f>
        <v>0</v>
      </c>
      <c r="I68" s="169">
        <f t="shared" si="11"/>
        <v>0</v>
      </c>
      <c r="J68" s="200">
        <f t="shared" si="22"/>
        <v>1785000</v>
      </c>
      <c r="K68" s="121">
        <v>761260.90899999999</v>
      </c>
      <c r="L68" s="121">
        <v>724043.85</v>
      </c>
      <c r="M68" s="121">
        <v>153968.78100000002</v>
      </c>
      <c r="N68" s="125">
        <f t="shared" si="2"/>
        <v>1639273.54</v>
      </c>
      <c r="O68" s="25">
        <v>0</v>
      </c>
      <c r="P68" s="25">
        <v>0</v>
      </c>
      <c r="Q68" s="25">
        <v>0</v>
      </c>
      <c r="R68" s="124">
        <f t="shared" si="3"/>
        <v>0</v>
      </c>
      <c r="S68" s="126">
        <f t="shared" si="4"/>
        <v>1639273.54</v>
      </c>
      <c r="T68" s="7">
        <f>'[6]Classification programmatique'!$D$96*1000</f>
        <v>797738.51199999999</v>
      </c>
      <c r="U68" s="7">
        <f>'[6]Classification programmatique'!$G$96*1000</f>
        <v>916690.80699999991</v>
      </c>
      <c r="V68" s="7">
        <f>'[6]Classification programmatique'!$J$96*1000</f>
        <v>121551.49999999999</v>
      </c>
      <c r="W68" s="64">
        <f>T68+U68+V68</f>
        <v>1835980.8189999999</v>
      </c>
      <c r="X68" s="7">
        <v>0</v>
      </c>
      <c r="Y68" s="7">
        <v>0</v>
      </c>
      <c r="Z68" s="7">
        <v>0</v>
      </c>
      <c r="AA68" s="65">
        <f>Z68+X68</f>
        <v>0</v>
      </c>
      <c r="AB68" s="71">
        <f t="shared" si="60"/>
        <v>1835980.8189999999</v>
      </c>
      <c r="AC68" s="26">
        <v>971107</v>
      </c>
      <c r="AD68" s="27">
        <v>1267393</v>
      </c>
      <c r="AE68" s="26">
        <v>163217</v>
      </c>
      <c r="AF68" s="64">
        <f>AC68+AD68+AE68</f>
        <v>2401717</v>
      </c>
      <c r="AG68" s="7">
        <v>0</v>
      </c>
      <c r="AH68" s="7">
        <v>0</v>
      </c>
      <c r="AI68" s="7">
        <v>0</v>
      </c>
      <c r="AJ68" s="65">
        <f>AI68+AG68</f>
        <v>0</v>
      </c>
      <c r="AK68" s="71">
        <f t="shared" si="42"/>
        <v>2401717</v>
      </c>
      <c r="AL68" s="7">
        <v>917628</v>
      </c>
      <c r="AM68" s="7">
        <v>1120282</v>
      </c>
      <c r="AN68" s="7">
        <v>146325</v>
      </c>
      <c r="AO68" s="65">
        <f>AL68+AM68+AN68</f>
        <v>2184235</v>
      </c>
      <c r="AP68" s="7">
        <v>0</v>
      </c>
      <c r="AQ68" s="7">
        <v>0</v>
      </c>
      <c r="AR68" s="7">
        <v>0</v>
      </c>
      <c r="AS68" s="65">
        <f>AP68+AQ68+AR68</f>
        <v>0</v>
      </c>
      <c r="AT68" s="71">
        <f t="shared" si="43"/>
        <v>2184235</v>
      </c>
      <c r="AU68" s="13">
        <v>942864</v>
      </c>
      <c r="AV68" s="13">
        <v>1120281</v>
      </c>
      <c r="AW68" s="13">
        <v>146325</v>
      </c>
      <c r="AX68" s="88">
        <f>AU68+AV68+AW68</f>
        <v>2209470</v>
      </c>
      <c r="AY68" s="13">
        <v>0</v>
      </c>
      <c r="AZ68" s="13">
        <v>0</v>
      </c>
      <c r="BA68" s="13">
        <v>0</v>
      </c>
      <c r="BB68" s="88">
        <f t="shared" si="7"/>
        <v>0</v>
      </c>
      <c r="BC68" s="71">
        <f t="shared" si="8"/>
        <v>2209470</v>
      </c>
      <c r="BD68" s="13">
        <v>977057</v>
      </c>
      <c r="BE68" s="13">
        <v>1120282</v>
      </c>
      <c r="BF68" s="13">
        <v>146325</v>
      </c>
      <c r="BG68" s="88">
        <f t="shared" si="18"/>
        <v>2243664</v>
      </c>
      <c r="BH68" s="13">
        <v>0</v>
      </c>
      <c r="BI68" s="13">
        <v>0</v>
      </c>
      <c r="BJ68" s="13">
        <v>0</v>
      </c>
      <c r="BK68" s="88">
        <f t="shared" si="50"/>
        <v>0</v>
      </c>
      <c r="BL68" s="71">
        <f t="shared" si="10"/>
        <v>2243664</v>
      </c>
    </row>
    <row r="69" spans="1:64" ht="16.5" x14ac:dyDescent="0.25">
      <c r="A69" s="79" t="s">
        <v>98</v>
      </c>
      <c r="B69" s="152" t="s">
        <v>190</v>
      </c>
      <c r="C69" s="188">
        <f>'[8]Classification prog-économique'!$C$106*100</f>
        <v>0</v>
      </c>
      <c r="D69" s="188">
        <f>'[8]Classification prog-économique'!$G$106*1000</f>
        <v>0</v>
      </c>
      <c r="E69" s="188">
        <f>'[8]Classification prog-économique'!$J$106*1000</f>
        <v>0</v>
      </c>
      <c r="F69" s="202">
        <f t="shared" si="21"/>
        <v>0</v>
      </c>
      <c r="G69" s="171">
        <v>0</v>
      </c>
      <c r="H69" s="171">
        <f>'[8]Classification prog-économique'!$S$106*1000</f>
        <v>0</v>
      </c>
      <c r="I69" s="169">
        <f t="shared" si="11"/>
        <v>0</v>
      </c>
      <c r="J69" s="200">
        <f t="shared" si="22"/>
        <v>0</v>
      </c>
      <c r="K69" s="165">
        <v>0</v>
      </c>
      <c r="L69" s="55">
        <v>0</v>
      </c>
      <c r="M69" s="55">
        <v>0</v>
      </c>
      <c r="N69" s="125">
        <f t="shared" ref="N69:N121" si="63">K69+L69+M69</f>
        <v>0</v>
      </c>
      <c r="O69" s="55">
        <v>0</v>
      </c>
      <c r="P69" s="55">
        <v>0</v>
      </c>
      <c r="Q69" s="55">
        <v>0</v>
      </c>
      <c r="R69" s="124">
        <f t="shared" ref="R69:R121" si="64">O69+P69+Q69</f>
        <v>0</v>
      </c>
      <c r="S69" s="126">
        <f t="shared" ref="S69:S122" si="65">N69+R69</f>
        <v>0</v>
      </c>
      <c r="T69" s="7">
        <v>0</v>
      </c>
      <c r="U69" s="7">
        <v>0</v>
      </c>
      <c r="V69" s="7">
        <v>0</v>
      </c>
      <c r="W69" s="64">
        <f>T69+U69+V69</f>
        <v>0</v>
      </c>
      <c r="X69" s="7">
        <v>0</v>
      </c>
      <c r="Y69" s="25">
        <v>0</v>
      </c>
      <c r="Z69" s="25">
        <v>0</v>
      </c>
      <c r="AA69" s="65">
        <f>Z69+X69</f>
        <v>0</v>
      </c>
      <c r="AB69" s="71">
        <f t="shared" si="60"/>
        <v>0</v>
      </c>
      <c r="AC69" s="7">
        <v>0</v>
      </c>
      <c r="AD69" s="7">
        <v>0</v>
      </c>
      <c r="AE69" s="7">
        <v>0</v>
      </c>
      <c r="AF69" s="64">
        <f>AC69+AD69+AE69</f>
        <v>0</v>
      </c>
      <c r="AG69" s="7">
        <v>0</v>
      </c>
      <c r="AH69" s="25">
        <v>0</v>
      </c>
      <c r="AI69" s="25">
        <v>0</v>
      </c>
      <c r="AJ69" s="65">
        <f>AI69+AG69</f>
        <v>0</v>
      </c>
      <c r="AK69" s="71">
        <f t="shared" si="42"/>
        <v>0</v>
      </c>
      <c r="AL69" s="7">
        <v>0</v>
      </c>
      <c r="AM69" s="7">
        <v>0</v>
      </c>
      <c r="AN69" s="7">
        <v>0</v>
      </c>
      <c r="AO69" s="65">
        <f>AL69+AM69+AN69</f>
        <v>0</v>
      </c>
      <c r="AP69" s="7">
        <v>0</v>
      </c>
      <c r="AQ69" s="25">
        <v>0</v>
      </c>
      <c r="AR69" s="25">
        <v>0</v>
      </c>
      <c r="AS69" s="65">
        <f>AP69+AQ69+AR69</f>
        <v>0</v>
      </c>
      <c r="AT69" s="71">
        <f t="shared" si="43"/>
        <v>0</v>
      </c>
      <c r="AU69" s="13">
        <v>0</v>
      </c>
      <c r="AV69" s="13">
        <v>0</v>
      </c>
      <c r="AW69" s="13">
        <v>0</v>
      </c>
      <c r="AX69" s="88">
        <f t="shared" si="17"/>
        <v>0</v>
      </c>
      <c r="AY69" s="13">
        <v>0</v>
      </c>
      <c r="AZ69" s="13">
        <v>0</v>
      </c>
      <c r="BA69" s="13">
        <v>0</v>
      </c>
      <c r="BB69" s="88">
        <f t="shared" ref="BB69:BB121" si="66">AY69+AZ69+BA69</f>
        <v>0</v>
      </c>
      <c r="BC69" s="71">
        <f t="shared" ref="BC69:BC121" si="67">AX69+BB69</f>
        <v>0</v>
      </c>
      <c r="BD69" s="13">
        <v>0</v>
      </c>
      <c r="BE69" s="13">
        <v>0</v>
      </c>
      <c r="BF69" s="13">
        <v>0</v>
      </c>
      <c r="BG69" s="88">
        <f t="shared" si="18"/>
        <v>0</v>
      </c>
      <c r="BH69" s="13">
        <v>0</v>
      </c>
      <c r="BI69" s="13">
        <v>0</v>
      </c>
      <c r="BJ69" s="13">
        <v>0</v>
      </c>
      <c r="BK69" s="88">
        <f t="shared" si="50"/>
        <v>0</v>
      </c>
      <c r="BL69" s="71">
        <f t="shared" si="10"/>
        <v>0</v>
      </c>
    </row>
    <row r="70" spans="1:64" ht="17.25" thickBot="1" x14ac:dyDescent="0.3">
      <c r="A70" s="83">
        <v>104</v>
      </c>
      <c r="B70" s="158" t="s">
        <v>191</v>
      </c>
      <c r="C70" s="188">
        <f>'[8]Classification prog-économique'!$D$105*1000</f>
        <v>12600</v>
      </c>
      <c r="D70" s="188">
        <f>'[8]Classification prog-économique'!$G$105*1000</f>
        <v>0</v>
      </c>
      <c r="E70" s="188">
        <f>'[8]Classification prog-économique'!$J$105*1000</f>
        <v>0</v>
      </c>
      <c r="F70" s="202">
        <f t="shared" si="21"/>
        <v>12600</v>
      </c>
      <c r="G70" s="171">
        <f>'[8]Classification prog-économique'!$P$105*1000</f>
        <v>1154880</v>
      </c>
      <c r="H70" s="171">
        <f>'[8]Classification prog-économique'!$S$105*1000</f>
        <v>1872166.85966908</v>
      </c>
      <c r="I70" s="169">
        <f t="shared" si="11"/>
        <v>3027046.85966908</v>
      </c>
      <c r="J70" s="200">
        <f t="shared" si="22"/>
        <v>3039646.85966908</v>
      </c>
      <c r="K70" s="163">
        <v>0</v>
      </c>
      <c r="L70" s="25">
        <v>0</v>
      </c>
      <c r="M70" s="25">
        <v>0</v>
      </c>
      <c r="N70" s="125">
        <f t="shared" si="63"/>
        <v>0</v>
      </c>
      <c r="O70" s="25">
        <v>0</v>
      </c>
      <c r="P70" s="25">
        <v>0</v>
      </c>
      <c r="Q70" s="25">
        <v>0</v>
      </c>
      <c r="R70" s="124">
        <f t="shared" si="64"/>
        <v>0</v>
      </c>
      <c r="S70" s="126">
        <f t="shared" si="65"/>
        <v>0</v>
      </c>
      <c r="T70" s="7">
        <v>0</v>
      </c>
      <c r="U70" s="7">
        <v>0</v>
      </c>
      <c r="V70" s="7">
        <v>0</v>
      </c>
      <c r="W70" s="64">
        <f>T70+U70+V70</f>
        <v>0</v>
      </c>
      <c r="X70" s="25">
        <v>0</v>
      </c>
      <c r="Y70" s="25">
        <v>0</v>
      </c>
      <c r="Z70" s="25">
        <v>0</v>
      </c>
      <c r="AA70" s="67">
        <f>Z70+X70</f>
        <v>0</v>
      </c>
      <c r="AB70" s="71">
        <f t="shared" si="60"/>
        <v>0</v>
      </c>
      <c r="AC70" s="7">
        <v>0</v>
      </c>
      <c r="AD70" s="7">
        <v>0</v>
      </c>
      <c r="AE70" s="7">
        <v>0</v>
      </c>
      <c r="AF70" s="64">
        <f>AC70+AD70+AE70</f>
        <v>0</v>
      </c>
      <c r="AG70" s="25">
        <v>0</v>
      </c>
      <c r="AH70" s="25">
        <v>0</v>
      </c>
      <c r="AI70" s="25">
        <v>0</v>
      </c>
      <c r="AJ70" s="67">
        <f>AI70+AG70</f>
        <v>0</v>
      </c>
      <c r="AK70" s="71">
        <f t="shared" si="42"/>
        <v>0</v>
      </c>
      <c r="AL70" s="7">
        <v>0</v>
      </c>
      <c r="AM70" s="7">
        <v>0</v>
      </c>
      <c r="AN70" s="7">
        <v>0</v>
      </c>
      <c r="AO70" s="67">
        <f>AL70+AM70+AN70</f>
        <v>0</v>
      </c>
      <c r="AP70" s="25">
        <v>0</v>
      </c>
      <c r="AQ70" s="25">
        <v>0</v>
      </c>
      <c r="AR70" s="25">
        <v>0</v>
      </c>
      <c r="AS70" s="67">
        <f>AP70+AQ70+AR70</f>
        <v>0</v>
      </c>
      <c r="AT70" s="71">
        <f t="shared" si="43"/>
        <v>0</v>
      </c>
      <c r="AU70" s="13">
        <v>0</v>
      </c>
      <c r="AV70" s="13">
        <v>0</v>
      </c>
      <c r="AW70" s="13">
        <v>0</v>
      </c>
      <c r="AX70" s="88">
        <f t="shared" si="17"/>
        <v>0</v>
      </c>
      <c r="AY70" s="13">
        <v>0</v>
      </c>
      <c r="AZ70" s="13">
        <v>0</v>
      </c>
      <c r="BA70" s="13">
        <v>0</v>
      </c>
      <c r="BB70" s="88">
        <f t="shared" si="66"/>
        <v>0</v>
      </c>
      <c r="BC70" s="71">
        <f t="shared" si="67"/>
        <v>0</v>
      </c>
      <c r="BD70" s="13">
        <v>0</v>
      </c>
      <c r="BE70" s="13">
        <v>0</v>
      </c>
      <c r="BF70" s="13">
        <v>0</v>
      </c>
      <c r="BG70" s="88">
        <f t="shared" si="18"/>
        <v>0</v>
      </c>
      <c r="BH70" s="13">
        <v>0</v>
      </c>
      <c r="BI70" s="13">
        <v>0</v>
      </c>
      <c r="BJ70" s="13">
        <v>0</v>
      </c>
      <c r="BK70" s="88">
        <f t="shared" si="50"/>
        <v>0</v>
      </c>
      <c r="BL70" s="71">
        <f t="shared" si="10"/>
        <v>0</v>
      </c>
    </row>
    <row r="71" spans="1:64" ht="17.25" thickBot="1" x14ac:dyDescent="0.3">
      <c r="A71" s="83">
        <v>109</v>
      </c>
      <c r="B71" s="158" t="s">
        <v>195</v>
      </c>
      <c r="C71" s="188">
        <f>'[8]Classification prog-économique'!$D$108*1000</f>
        <v>70700</v>
      </c>
      <c r="D71" s="188">
        <f>'[8]Classification prog-économique'!$G$108*1000</f>
        <v>0</v>
      </c>
      <c r="E71" s="188">
        <f>'[8]Classification prog-économique'!$J$108*1000</f>
        <v>4151600.0000000005</v>
      </c>
      <c r="F71" s="202">
        <f t="shared" si="21"/>
        <v>4222300</v>
      </c>
      <c r="G71" s="171">
        <f>'[8]Classification prog-économique'!$P$108*1000</f>
        <v>82600</v>
      </c>
      <c r="H71" s="171">
        <f>'[8]Classification prog-économique'!$S$108*1000</f>
        <v>0</v>
      </c>
      <c r="I71" s="169">
        <f t="shared" si="11"/>
        <v>82600</v>
      </c>
      <c r="J71" s="200">
        <f t="shared" si="22"/>
        <v>4304900</v>
      </c>
      <c r="K71" s="121">
        <v>79728.069000000003</v>
      </c>
      <c r="L71" s="25">
        <v>0</v>
      </c>
      <c r="M71" s="121">
        <v>5856123.6239999998</v>
      </c>
      <c r="N71" s="125">
        <f t="shared" si="63"/>
        <v>5935851.693</v>
      </c>
      <c r="O71" s="121">
        <v>10769193.237</v>
      </c>
      <c r="P71" s="30">
        <v>0</v>
      </c>
      <c r="Q71" s="30">
        <v>0</v>
      </c>
      <c r="R71" s="124">
        <f t="shared" si="64"/>
        <v>10769193.237</v>
      </c>
      <c r="S71" s="126">
        <f t="shared" si="65"/>
        <v>16705044.93</v>
      </c>
      <c r="T71" s="7">
        <f>'[6]Classification programmatique'!$D$97*1000</f>
        <v>23276.541999999998</v>
      </c>
      <c r="U71" s="7">
        <f>'[6]Classification programmatique'!$G$97*1000</f>
        <v>53978.070999999996</v>
      </c>
      <c r="V71" s="7">
        <f>'[6]Classification programmatique'!$J$97*1000</f>
        <v>5228592.125</v>
      </c>
      <c r="W71" s="64">
        <f>T71+U71+V71</f>
        <v>5305846.7379999999</v>
      </c>
      <c r="X71" s="7">
        <f>'[6]Classification programmatique'!$P$97*1000</f>
        <v>304781.58400000003</v>
      </c>
      <c r="Y71" s="30">
        <v>0</v>
      </c>
      <c r="Z71" s="30">
        <v>0</v>
      </c>
      <c r="AA71" s="67">
        <f>Z71+X71</f>
        <v>304781.58400000003</v>
      </c>
      <c r="AB71" s="71">
        <f t="shared" si="60"/>
        <v>5610628.3219999997</v>
      </c>
      <c r="AC71" s="27">
        <v>55765</v>
      </c>
      <c r="AD71" s="27">
        <v>505223</v>
      </c>
      <c r="AE71" s="27">
        <v>6026533</v>
      </c>
      <c r="AF71" s="64">
        <f>AC71+AD71+AE71</f>
        <v>6587521</v>
      </c>
      <c r="AG71" s="27">
        <v>3615870</v>
      </c>
      <c r="AH71" s="30">
        <v>0</v>
      </c>
      <c r="AI71" s="30">
        <v>0</v>
      </c>
      <c r="AJ71" s="67">
        <f>AI71+AG71</f>
        <v>3615870</v>
      </c>
      <c r="AK71" s="71">
        <f t="shared" si="42"/>
        <v>10203391</v>
      </c>
      <c r="AL71" s="7">
        <v>45478</v>
      </c>
      <c r="AM71" s="7">
        <v>156500</v>
      </c>
      <c r="AN71" s="7">
        <v>7252260</v>
      </c>
      <c r="AO71" s="67">
        <f>AL71+AM71+AN71</f>
        <v>7454238</v>
      </c>
      <c r="AP71" s="15">
        <f>'[10]TMC Prog-Eco'!$H$87</f>
        <v>5227411.0539999995</v>
      </c>
      <c r="AQ71" s="30">
        <v>0</v>
      </c>
      <c r="AR71" s="30">
        <v>0</v>
      </c>
      <c r="AS71" s="67">
        <f>AP71+AQ71+AR71</f>
        <v>5227411.0539999995</v>
      </c>
      <c r="AT71" s="71">
        <f t="shared" si="43"/>
        <v>12681649.054</v>
      </c>
      <c r="AU71" s="13">
        <v>47141</v>
      </c>
      <c r="AV71" s="13">
        <v>156500</v>
      </c>
      <c r="AW71" s="13">
        <v>7252259</v>
      </c>
      <c r="AX71" s="88">
        <f t="shared" si="17"/>
        <v>7455900</v>
      </c>
      <c r="AY71" s="13">
        <v>7425805</v>
      </c>
      <c r="AZ71" s="13">
        <v>0</v>
      </c>
      <c r="BA71" s="13">
        <v>0</v>
      </c>
      <c r="BB71" s="88">
        <f t="shared" si="66"/>
        <v>7425805</v>
      </c>
      <c r="BC71" s="71">
        <f t="shared" si="67"/>
        <v>14881705</v>
      </c>
      <c r="BD71" s="13">
        <v>49394</v>
      </c>
      <c r="BE71" s="13">
        <v>156500</v>
      </c>
      <c r="BF71" s="13">
        <v>7252259</v>
      </c>
      <c r="BG71" s="88">
        <f t="shared" si="18"/>
        <v>7458153</v>
      </c>
      <c r="BH71" s="13">
        <v>5514263</v>
      </c>
      <c r="BI71" s="13">
        <v>0</v>
      </c>
      <c r="BJ71" s="13">
        <v>0</v>
      </c>
      <c r="BK71" s="88">
        <f t="shared" si="50"/>
        <v>5514263</v>
      </c>
      <c r="BL71" s="71">
        <f t="shared" si="10"/>
        <v>12972416</v>
      </c>
    </row>
    <row r="72" spans="1:64" ht="17.25" thickBot="1" x14ac:dyDescent="0.3">
      <c r="A72" s="83">
        <v>106</v>
      </c>
      <c r="B72" s="158" t="s">
        <v>192</v>
      </c>
      <c r="C72" s="188">
        <f>'[8]Classification prog-économique'!$D$107*1000</f>
        <v>45900</v>
      </c>
      <c r="D72" s="188">
        <f>'[8]Classification prog-économique'!$G$107*1000</f>
        <v>0</v>
      </c>
      <c r="E72" s="188">
        <f>'[8]Classification prog-économique'!$J$107*1000</f>
        <v>17700</v>
      </c>
      <c r="F72" s="202">
        <f t="shared" si="21"/>
        <v>63600</v>
      </c>
      <c r="G72" s="171">
        <f>'[8]Classification prog-économique'!$P$107*1000</f>
        <v>749279.1179999999</v>
      </c>
      <c r="H72" s="171">
        <f>'[8]Classification prog-économique'!$S$107*1000</f>
        <v>0</v>
      </c>
      <c r="I72" s="169">
        <f t="shared" ref="I72:I121" si="68">G72+H72</f>
        <v>749279.1179999999</v>
      </c>
      <c r="J72" s="200">
        <f t="shared" si="22"/>
        <v>812879.1179999999</v>
      </c>
      <c r="K72" s="165">
        <v>0</v>
      </c>
      <c r="L72" s="55">
        <v>0</v>
      </c>
      <c r="M72" s="55">
        <v>0</v>
      </c>
      <c r="N72" s="125">
        <f t="shared" si="63"/>
        <v>0</v>
      </c>
      <c r="O72" s="55">
        <v>0</v>
      </c>
      <c r="P72" s="55">
        <v>0</v>
      </c>
      <c r="Q72" s="55">
        <v>0</v>
      </c>
      <c r="R72" s="124">
        <f t="shared" si="64"/>
        <v>0</v>
      </c>
      <c r="S72" s="126">
        <f t="shared" si="65"/>
        <v>0</v>
      </c>
      <c r="T72" s="54">
        <v>0</v>
      </c>
      <c r="U72" s="54">
        <v>0</v>
      </c>
      <c r="V72" s="54">
        <v>0</v>
      </c>
      <c r="W72" s="109">
        <v>0</v>
      </c>
      <c r="X72" s="54">
        <v>0</v>
      </c>
      <c r="Y72" s="55">
        <v>0</v>
      </c>
      <c r="Z72" s="55">
        <v>0</v>
      </c>
      <c r="AA72" s="110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 s="55">
        <v>0</v>
      </c>
      <c r="AI72" s="55">
        <v>0</v>
      </c>
      <c r="AJ72" s="110">
        <v>0</v>
      </c>
      <c r="AK72">
        <v>0</v>
      </c>
      <c r="AL72" s="54">
        <v>0</v>
      </c>
      <c r="AM72" s="54">
        <v>0</v>
      </c>
      <c r="AN72" s="54">
        <v>0</v>
      </c>
      <c r="AO72" s="110">
        <v>0</v>
      </c>
      <c r="AP72" s="54">
        <v>0</v>
      </c>
      <c r="AQ72" s="55">
        <v>0</v>
      </c>
      <c r="AR72" s="55">
        <v>0</v>
      </c>
      <c r="AS72" s="110">
        <v>0</v>
      </c>
      <c r="AT72">
        <v>0</v>
      </c>
      <c r="AU72" s="54">
        <v>0</v>
      </c>
      <c r="AV72" s="54">
        <v>0</v>
      </c>
      <c r="AW72" s="54">
        <v>0</v>
      </c>
      <c r="AX72" s="111">
        <v>0</v>
      </c>
      <c r="AY72" s="54">
        <v>0</v>
      </c>
      <c r="AZ72" s="54">
        <v>0</v>
      </c>
      <c r="BA72" s="54">
        <v>0</v>
      </c>
      <c r="BB72" s="111">
        <v>0</v>
      </c>
      <c r="BC72" s="54">
        <v>0</v>
      </c>
      <c r="BD72" s="54">
        <v>0</v>
      </c>
      <c r="BE72" s="54">
        <v>0</v>
      </c>
      <c r="BF72" s="54">
        <v>0</v>
      </c>
      <c r="BG72" s="111">
        <v>0</v>
      </c>
      <c r="BH72" s="54">
        <v>0</v>
      </c>
      <c r="BI72" s="54">
        <v>0</v>
      </c>
      <c r="BJ72" s="54">
        <v>0</v>
      </c>
      <c r="BK72" s="111">
        <v>0</v>
      </c>
      <c r="BL72" s="54">
        <v>0</v>
      </c>
    </row>
    <row r="73" spans="1:64" ht="17.25" thickBot="1" x14ac:dyDescent="0.3">
      <c r="A73" s="83">
        <v>111</v>
      </c>
      <c r="B73" s="158" t="s">
        <v>272</v>
      </c>
      <c r="C73" s="188"/>
      <c r="D73" s="188"/>
      <c r="E73" s="188"/>
      <c r="F73" s="202">
        <f t="shared" si="21"/>
        <v>0</v>
      </c>
      <c r="G73" s="171">
        <f>'[8]Classification prog-économique'!$P$106*1000</f>
        <v>297000</v>
      </c>
      <c r="H73" s="171"/>
      <c r="I73" s="169">
        <f t="shared" si="68"/>
        <v>297000</v>
      </c>
      <c r="J73" s="200">
        <f t="shared" si="22"/>
        <v>297000</v>
      </c>
      <c r="K73" s="121">
        <v>88772.861000000004</v>
      </c>
      <c r="L73" s="25">
        <v>0</v>
      </c>
      <c r="M73" s="25">
        <v>0</v>
      </c>
      <c r="N73" s="125">
        <f t="shared" si="63"/>
        <v>88772.861000000004</v>
      </c>
      <c r="O73" s="121">
        <v>3521471.76</v>
      </c>
      <c r="P73" s="25">
        <v>0</v>
      </c>
      <c r="Q73" s="121">
        <v>10889427.748</v>
      </c>
      <c r="R73" s="124">
        <f>O73+P73+Q73</f>
        <v>14410899.507999999</v>
      </c>
      <c r="S73" s="126">
        <f t="shared" si="65"/>
        <v>14499672.368999999</v>
      </c>
      <c r="T73" s="7">
        <f>'[6]Classification programmatique'!$D$98*1000</f>
        <v>31121.969000000001</v>
      </c>
      <c r="U73" s="7">
        <f>'[6]Classification programmatique'!$G$98*1000</f>
        <v>0</v>
      </c>
      <c r="V73" s="7">
        <v>0</v>
      </c>
      <c r="W73" s="64">
        <f>T73+U73+V73</f>
        <v>31121.969000000001</v>
      </c>
      <c r="X73" s="7">
        <f>'[6]Classification programmatique'!$P$98*1000</f>
        <v>4558982.1979999999</v>
      </c>
      <c r="Y73" s="25">
        <f>'[6]Classification programmatique'!$S$98</f>
        <v>0</v>
      </c>
      <c r="Z73" s="25">
        <f>'[6]Classification programmatique'!$V$98*1000</f>
        <v>9873959.6826923899</v>
      </c>
      <c r="AA73" s="67">
        <f>X73+Y73+Z73</f>
        <v>14432941.880692389</v>
      </c>
      <c r="AB73" s="72">
        <f>W73+AA73</f>
        <v>14464063.849692389</v>
      </c>
      <c r="AC73" s="27">
        <v>81645</v>
      </c>
      <c r="AD73" s="27">
        <v>69000</v>
      </c>
      <c r="AE73" s="27">
        <v>0</v>
      </c>
      <c r="AF73" s="64">
        <f>AC73+AD73+AE73</f>
        <v>150645</v>
      </c>
      <c r="AG73" s="27">
        <v>6236213</v>
      </c>
      <c r="AH73" s="25">
        <v>0</v>
      </c>
      <c r="AI73" s="27">
        <v>10042000</v>
      </c>
      <c r="AJ73" s="67">
        <f>AG73+AH73+AI73</f>
        <v>16278213</v>
      </c>
      <c r="AK73" s="72">
        <f>AF73+AJ73</f>
        <v>16428858</v>
      </c>
      <c r="AL73" s="7">
        <v>79938</v>
      </c>
      <c r="AM73" s="7">
        <v>56000</v>
      </c>
      <c r="AN73" s="7">
        <v>0</v>
      </c>
      <c r="AO73" s="67">
        <f>AL73+AM73+AN73</f>
        <v>135938</v>
      </c>
      <c r="AP73" s="7">
        <v>5736213</v>
      </c>
      <c r="AQ73" s="25">
        <v>0</v>
      </c>
      <c r="AR73" s="15">
        <f>'[10]TMC Prog-Eco'!$L$88</f>
        <v>6500000</v>
      </c>
      <c r="AS73" s="67">
        <f>AP73+AQ73+AR73</f>
        <v>12236213</v>
      </c>
      <c r="AT73" s="72">
        <f>AO73+AS73</f>
        <v>12372151</v>
      </c>
      <c r="AU73" s="13">
        <v>82404</v>
      </c>
      <c r="AV73" s="13">
        <v>56000</v>
      </c>
      <c r="AW73" s="13">
        <v>0</v>
      </c>
      <c r="AX73" s="88">
        <f>AU73+AV73+AW73</f>
        <v>138404</v>
      </c>
      <c r="AY73" s="13">
        <f>1479380+5499620</f>
        <v>6979000</v>
      </c>
      <c r="AZ73" s="13">
        <v>0</v>
      </c>
      <c r="BA73" s="13">
        <v>0</v>
      </c>
      <c r="BB73" s="88">
        <f>AY73+AZ73+BA73</f>
        <v>6979000</v>
      </c>
      <c r="BC73" s="71">
        <f>AX73+BB73</f>
        <v>7117404</v>
      </c>
      <c r="BD73" s="13">
        <v>85744</v>
      </c>
      <c r="BE73" s="13">
        <v>56000</v>
      </c>
      <c r="BF73" s="13">
        <v>0</v>
      </c>
      <c r="BG73" s="88">
        <f>BD73+BE73+BF73</f>
        <v>141744</v>
      </c>
      <c r="BH73" s="13">
        <v>7979000</v>
      </c>
      <c r="BI73" s="13">
        <v>0</v>
      </c>
      <c r="BJ73" s="13">
        <v>0</v>
      </c>
      <c r="BK73" s="88">
        <f>BH73+BI73+BJ73</f>
        <v>7979000</v>
      </c>
      <c r="BL73" s="71">
        <f>BG73+BK73</f>
        <v>8120744</v>
      </c>
    </row>
    <row r="74" spans="1:64" ht="17.25" thickBot="1" x14ac:dyDescent="0.3">
      <c r="A74" s="225" t="s">
        <v>99</v>
      </c>
      <c r="B74" s="226"/>
      <c r="C74" s="203">
        <f>C75+C76+C77+C78+C79</f>
        <v>1071782.9790000001</v>
      </c>
      <c r="D74" s="203">
        <f t="shared" ref="D74:E74" si="69">D75+D76+D77+D78+D79</f>
        <v>1728441.1700000002</v>
      </c>
      <c r="E74" s="203">
        <f t="shared" si="69"/>
        <v>426798.81599999999</v>
      </c>
      <c r="F74" s="202">
        <f t="shared" si="21"/>
        <v>3227022.9650000003</v>
      </c>
      <c r="G74" s="174">
        <f>G75+G76+G77+G78+G79</f>
        <v>156634834.77200001</v>
      </c>
      <c r="H74" s="174">
        <f>H75+H76+H77+H78+H79</f>
        <v>38066112.364794798</v>
      </c>
      <c r="I74" s="169">
        <f t="shared" si="68"/>
        <v>194700947.13679481</v>
      </c>
      <c r="J74" s="200">
        <f t="shared" si="22"/>
        <v>197927970.10179481</v>
      </c>
      <c r="K74" s="162">
        <f>K75+K76+K77+K78+K79</f>
        <v>1278193.01</v>
      </c>
      <c r="L74" s="122">
        <f>L75+L76+L77+L78+L79</f>
        <v>1464994.8590000002</v>
      </c>
      <c r="M74" s="122">
        <f>M75+M76+M77+M78+M79</f>
        <v>384818.27500000002</v>
      </c>
      <c r="N74" s="123">
        <f t="shared" si="63"/>
        <v>3128006.1439999999</v>
      </c>
      <c r="O74" s="122">
        <f>O75+O76+O77+O78+O79</f>
        <v>154565613.36000001</v>
      </c>
      <c r="P74" s="122">
        <f>P75+P76+P77+P78+P79</f>
        <v>88446.600999999995</v>
      </c>
      <c r="Q74" s="122">
        <f>Q75+Q76+Q77+Q78+Q79</f>
        <v>51822482.918000005</v>
      </c>
      <c r="R74" s="131">
        <f t="shared" si="64"/>
        <v>206476542.87900004</v>
      </c>
      <c r="S74" s="126">
        <f>S75+S76+S77+S78+S79</f>
        <v>209604549.02300003</v>
      </c>
      <c r="T74" s="5">
        <f t="shared" ref="T74:AB74" si="70">T75+T76+T77+T78+T79</f>
        <v>0</v>
      </c>
      <c r="U74" s="5">
        <f t="shared" si="70"/>
        <v>0</v>
      </c>
      <c r="V74" s="5">
        <f t="shared" si="70"/>
        <v>0</v>
      </c>
      <c r="W74" s="64">
        <f t="shared" si="70"/>
        <v>0</v>
      </c>
      <c r="X74" s="5">
        <f t="shared" si="70"/>
        <v>0</v>
      </c>
      <c r="Y74" s="5">
        <f t="shared" si="70"/>
        <v>0</v>
      </c>
      <c r="Z74" s="5">
        <f t="shared" si="70"/>
        <v>0</v>
      </c>
      <c r="AA74" s="64">
        <f t="shared" si="70"/>
        <v>0</v>
      </c>
      <c r="AB74" s="71">
        <f t="shared" si="70"/>
        <v>0</v>
      </c>
      <c r="AC74" s="5">
        <f t="shared" ref="AC74:AT74" si="71">AC75+AC76+AC77+AC78+AC79</f>
        <v>0</v>
      </c>
      <c r="AD74" s="5">
        <f t="shared" si="71"/>
        <v>0</v>
      </c>
      <c r="AE74" s="5">
        <f t="shared" si="71"/>
        <v>0</v>
      </c>
      <c r="AF74" s="64">
        <f t="shared" si="71"/>
        <v>0</v>
      </c>
      <c r="AG74" s="5">
        <f t="shared" si="71"/>
        <v>0</v>
      </c>
      <c r="AH74" s="5">
        <f t="shared" si="71"/>
        <v>0</v>
      </c>
      <c r="AI74" s="5">
        <f t="shared" si="71"/>
        <v>0</v>
      </c>
      <c r="AJ74" s="64">
        <f t="shared" si="71"/>
        <v>0</v>
      </c>
      <c r="AK74" s="71">
        <f t="shared" si="71"/>
        <v>0</v>
      </c>
      <c r="AL74" s="5">
        <f t="shared" si="71"/>
        <v>0</v>
      </c>
      <c r="AM74" s="5">
        <f t="shared" si="71"/>
        <v>0</v>
      </c>
      <c r="AN74" s="5">
        <f t="shared" si="71"/>
        <v>0</v>
      </c>
      <c r="AO74" s="64">
        <f t="shared" si="71"/>
        <v>0</v>
      </c>
      <c r="AP74" s="5">
        <f t="shared" si="71"/>
        <v>0</v>
      </c>
      <c r="AQ74" s="5">
        <f t="shared" si="71"/>
        <v>0</v>
      </c>
      <c r="AR74" s="5">
        <f t="shared" si="71"/>
        <v>0</v>
      </c>
      <c r="AS74" s="64">
        <f t="shared" si="71"/>
        <v>0</v>
      </c>
      <c r="AT74" s="71">
        <f t="shared" si="71"/>
        <v>0</v>
      </c>
      <c r="AU74" s="5">
        <f>AU75+AU76+AU77+AU78+AU79</f>
        <v>0</v>
      </c>
      <c r="AV74" s="5">
        <f>AV75+AV76+AV77+AV78+AV79</f>
        <v>0</v>
      </c>
      <c r="AW74" s="5">
        <f>AW75+AW76+AW77+AW78+AW79</f>
        <v>0</v>
      </c>
      <c r="AX74" s="64">
        <f t="shared" ref="AX74:AX121" si="72">AU74+AV74+AW74</f>
        <v>0</v>
      </c>
      <c r="AY74" s="5">
        <f>AY75+AY76+AY77+AY78+AY79</f>
        <v>0</v>
      </c>
      <c r="AZ74" s="5">
        <f>AZ75+AZ76+AZ77+AZ78+AZ79</f>
        <v>0</v>
      </c>
      <c r="BA74" s="5">
        <f>BA75+BA76+BA77+BA78+BA79</f>
        <v>0</v>
      </c>
      <c r="BB74" s="64">
        <f t="shared" si="66"/>
        <v>0</v>
      </c>
      <c r="BC74" s="71">
        <f t="shared" si="67"/>
        <v>0</v>
      </c>
      <c r="BD74" s="5">
        <f>BD75+BD76+BD77+BD78+BD79</f>
        <v>0</v>
      </c>
      <c r="BE74" s="5">
        <f>BE75+BE76+BE77+BE78+BE79</f>
        <v>0</v>
      </c>
      <c r="BF74" s="5">
        <f>BF75+BF76+BF77+BF78+BF79</f>
        <v>0</v>
      </c>
      <c r="BG74" s="64">
        <f t="shared" ref="BG74:BG98" si="73">BD74+BE74+BF74</f>
        <v>0</v>
      </c>
      <c r="BH74" s="5">
        <f>BH75+BH76+BH77+BH78+BH79</f>
        <v>0</v>
      </c>
      <c r="BI74" s="5">
        <f>BI75+BI76+BI77+BI78+BI79</f>
        <v>0</v>
      </c>
      <c r="BJ74" s="5">
        <f>BJ75+BJ76+BJ77+BJ78+BJ79</f>
        <v>0</v>
      </c>
      <c r="BK74" s="64">
        <f t="shared" ref="BK74:BK111" si="74">BH74+BI74+BJ74</f>
        <v>0</v>
      </c>
      <c r="BL74" s="71">
        <f t="shared" ref="BL74:BL93" si="75">BG74+BK74</f>
        <v>0</v>
      </c>
    </row>
    <row r="75" spans="1:64" ht="17.25" thickBot="1" x14ac:dyDescent="0.3">
      <c r="A75" s="79" t="s">
        <v>100</v>
      </c>
      <c r="B75" s="152" t="s">
        <v>101</v>
      </c>
      <c r="C75" s="188">
        <f>'[8]Classification prog-économique'!$D$61*1000</f>
        <v>494877.17</v>
      </c>
      <c r="D75" s="188">
        <f>'[8]Classification prog-économique'!$G$61*1000</f>
        <v>1269116.149</v>
      </c>
      <c r="E75" s="188">
        <f>'[8]Classification prog-économique'!$J$61*1000</f>
        <v>112329.31600000001</v>
      </c>
      <c r="F75" s="202">
        <f t="shared" si="21"/>
        <v>1876322.635</v>
      </c>
      <c r="G75" s="175">
        <f>'[8]Classification prog-économique'!$P$61*1000</f>
        <v>0</v>
      </c>
      <c r="H75" s="175">
        <f>'[8]Classification prog-économique'!$S$61*1000</f>
        <v>0</v>
      </c>
      <c r="I75" s="169">
        <f t="shared" si="68"/>
        <v>0</v>
      </c>
      <c r="J75" s="200">
        <f t="shared" si="22"/>
        <v>1876322.635</v>
      </c>
      <c r="K75" s="121">
        <v>575257.071</v>
      </c>
      <c r="L75" s="121">
        <v>1035382.116</v>
      </c>
      <c r="M75" s="121">
        <v>71067.040999999997</v>
      </c>
      <c r="N75" s="125">
        <f t="shared" si="63"/>
        <v>1681706.2279999999</v>
      </c>
      <c r="O75" s="121">
        <v>0</v>
      </c>
      <c r="P75" s="137">
        <v>0</v>
      </c>
      <c r="Q75" s="121">
        <v>0</v>
      </c>
      <c r="R75" s="124">
        <f t="shared" si="64"/>
        <v>0</v>
      </c>
      <c r="S75" s="126">
        <f t="shared" si="65"/>
        <v>1681706.2279999999</v>
      </c>
      <c r="T75" s="7">
        <v>0</v>
      </c>
      <c r="U75" s="7">
        <v>0</v>
      </c>
      <c r="V75" s="7">
        <v>0</v>
      </c>
      <c r="W75" s="65">
        <f>SUM(T75:V75)</f>
        <v>0</v>
      </c>
      <c r="X75" s="7">
        <v>0</v>
      </c>
      <c r="Y75" s="7"/>
      <c r="Z75" s="7"/>
      <c r="AA75" s="65">
        <f>SUM(X75:Z75)</f>
        <v>0</v>
      </c>
      <c r="AB75" s="71">
        <f t="shared" ref="AB75:AB83" si="76">W75+AA75</f>
        <v>0</v>
      </c>
      <c r="AC75" s="7">
        <v>0</v>
      </c>
      <c r="AD75" s="7">
        <v>0</v>
      </c>
      <c r="AE75" s="7">
        <v>0</v>
      </c>
      <c r="AF75" s="65">
        <f>SUM(AC75:AE75)</f>
        <v>0</v>
      </c>
      <c r="AG75" s="7">
        <v>0</v>
      </c>
      <c r="AH75" s="7"/>
      <c r="AI75" s="7"/>
      <c r="AJ75" s="65">
        <f>SUM(AG75:AI75)</f>
        <v>0</v>
      </c>
      <c r="AK75" s="71">
        <f t="shared" ref="AK75:AK88" si="77">AF75+AJ75</f>
        <v>0</v>
      </c>
      <c r="AL75" s="7">
        <v>0</v>
      </c>
      <c r="AM75" s="7">
        <v>0</v>
      </c>
      <c r="AN75" s="7">
        <v>0</v>
      </c>
      <c r="AO75" s="65">
        <f>SUM(AL75:AN75)</f>
        <v>0</v>
      </c>
      <c r="AP75" s="7">
        <v>0</v>
      </c>
      <c r="AQ75" s="7">
        <v>0</v>
      </c>
      <c r="AR75" s="7">
        <v>0</v>
      </c>
      <c r="AS75" s="65">
        <f>SUM(AP75:AR75)</f>
        <v>0</v>
      </c>
      <c r="AT75" s="71">
        <f t="shared" ref="AT75:AT83" si="78">AO75+AS75</f>
        <v>0</v>
      </c>
      <c r="AU75" s="7">
        <v>0</v>
      </c>
      <c r="AV75" s="7">
        <v>0</v>
      </c>
      <c r="AW75" s="7">
        <v>0</v>
      </c>
      <c r="AX75" s="64">
        <f t="shared" si="72"/>
        <v>0</v>
      </c>
      <c r="AY75" s="7">
        <v>0</v>
      </c>
      <c r="AZ75" s="7">
        <v>0</v>
      </c>
      <c r="BA75" s="7">
        <v>0</v>
      </c>
      <c r="BB75" s="88">
        <f t="shared" si="66"/>
        <v>0</v>
      </c>
      <c r="BC75" s="71">
        <f t="shared" si="67"/>
        <v>0</v>
      </c>
      <c r="BD75" s="7">
        <v>0</v>
      </c>
      <c r="BE75" s="7">
        <v>0</v>
      </c>
      <c r="BF75" s="7">
        <v>0</v>
      </c>
      <c r="BG75" s="64">
        <f t="shared" si="73"/>
        <v>0</v>
      </c>
      <c r="BH75" s="7">
        <v>0</v>
      </c>
      <c r="BI75" s="7">
        <v>0</v>
      </c>
      <c r="BJ75" s="7">
        <v>0</v>
      </c>
      <c r="BK75" s="88">
        <f t="shared" si="74"/>
        <v>0</v>
      </c>
      <c r="BL75" s="71">
        <f t="shared" si="75"/>
        <v>0</v>
      </c>
    </row>
    <row r="76" spans="1:64" ht="33" customHeight="1" thickBot="1" x14ac:dyDescent="0.3">
      <c r="A76" s="79" t="s">
        <v>102</v>
      </c>
      <c r="B76" s="159" t="s">
        <v>103</v>
      </c>
      <c r="C76" s="209">
        <f>'[8]Classification prog-économique'!$D$62*1000</f>
        <v>439453.91000000003</v>
      </c>
      <c r="D76" s="209">
        <f>'[8]Classification prog-économique'!$G$62*1000</f>
        <v>423563.47100000002</v>
      </c>
      <c r="E76" s="209">
        <f>'[8]Classification prog-économique'!$J$62*1000</f>
        <v>34469.5</v>
      </c>
      <c r="F76" s="202">
        <f t="shared" si="21"/>
        <v>897486.88100000005</v>
      </c>
      <c r="G76" s="179">
        <f>'[8]Classification prog-économique'!$P$62*1000</f>
        <v>146082207.53</v>
      </c>
      <c r="H76" s="179">
        <f>'[8]Classification prog-économique'!$S$62*1000</f>
        <v>38066112.364794798</v>
      </c>
      <c r="I76" s="169">
        <f t="shared" si="68"/>
        <v>184148319.89479479</v>
      </c>
      <c r="J76" s="200">
        <f t="shared" si="22"/>
        <v>185045806.7757948</v>
      </c>
      <c r="K76" s="121">
        <v>563092.09499999997</v>
      </c>
      <c r="L76" s="121">
        <v>395024.49300000002</v>
      </c>
      <c r="M76" s="121">
        <v>29440</v>
      </c>
      <c r="N76" s="125">
        <f t="shared" si="63"/>
        <v>987556.58799999999</v>
      </c>
      <c r="O76" s="121">
        <v>142219823.15000001</v>
      </c>
      <c r="P76" s="137">
        <v>88446.600999999995</v>
      </c>
      <c r="Q76" s="121">
        <v>51822482.918000005</v>
      </c>
      <c r="R76" s="124">
        <f t="shared" si="64"/>
        <v>194130752.66900003</v>
      </c>
      <c r="S76" s="126">
        <f t="shared" si="65"/>
        <v>195118309.25700003</v>
      </c>
      <c r="T76" s="7">
        <v>0</v>
      </c>
      <c r="U76" s="7">
        <v>0</v>
      </c>
      <c r="V76" s="7">
        <v>0</v>
      </c>
      <c r="W76" s="65">
        <f>SUM(T76:V76)</f>
        <v>0</v>
      </c>
      <c r="X76" s="7">
        <v>0</v>
      </c>
      <c r="Y76" s="7">
        <v>0</v>
      </c>
      <c r="Z76" s="7">
        <v>0</v>
      </c>
      <c r="AA76" s="65">
        <f>SUM(X76:Z76)</f>
        <v>0</v>
      </c>
      <c r="AB76" s="71">
        <f t="shared" si="76"/>
        <v>0</v>
      </c>
      <c r="AC76" s="7">
        <v>0</v>
      </c>
      <c r="AD76" s="7">
        <v>0</v>
      </c>
      <c r="AE76" s="7">
        <v>0</v>
      </c>
      <c r="AF76" s="65">
        <f>SUM(AC76:AE76)</f>
        <v>0</v>
      </c>
      <c r="AG76" s="7">
        <v>0</v>
      </c>
      <c r="AH76" s="7">
        <v>0</v>
      </c>
      <c r="AI76" s="7">
        <v>0</v>
      </c>
      <c r="AJ76" s="65">
        <f>SUM(AG76:AI76)</f>
        <v>0</v>
      </c>
      <c r="AK76" s="71">
        <f t="shared" si="77"/>
        <v>0</v>
      </c>
      <c r="AL76" s="7">
        <v>0</v>
      </c>
      <c r="AM76" s="7">
        <v>0</v>
      </c>
      <c r="AN76" s="7">
        <v>0</v>
      </c>
      <c r="AO76" s="65">
        <f>SUM(AL76:AN76)</f>
        <v>0</v>
      </c>
      <c r="AP76" s="7">
        <v>0</v>
      </c>
      <c r="AQ76" s="7">
        <v>0</v>
      </c>
      <c r="AR76" s="7">
        <v>0</v>
      </c>
      <c r="AS76" s="65">
        <f>SUM(AP76:AR76)</f>
        <v>0</v>
      </c>
      <c r="AT76" s="71">
        <f t="shared" si="78"/>
        <v>0</v>
      </c>
      <c r="AU76" s="7">
        <v>0</v>
      </c>
      <c r="AV76" s="7">
        <v>0</v>
      </c>
      <c r="AW76" s="7">
        <v>0</v>
      </c>
      <c r="AX76" s="64">
        <f t="shared" si="72"/>
        <v>0</v>
      </c>
      <c r="AY76" s="7">
        <v>0</v>
      </c>
      <c r="AZ76" s="7">
        <v>0</v>
      </c>
      <c r="BA76" s="7">
        <v>0</v>
      </c>
      <c r="BB76" s="88">
        <f t="shared" si="66"/>
        <v>0</v>
      </c>
      <c r="BC76" s="71">
        <f t="shared" si="67"/>
        <v>0</v>
      </c>
      <c r="BD76" s="7">
        <v>0</v>
      </c>
      <c r="BE76" s="7">
        <v>0</v>
      </c>
      <c r="BF76" s="7">
        <v>0</v>
      </c>
      <c r="BG76" s="64">
        <f t="shared" si="73"/>
        <v>0</v>
      </c>
      <c r="BH76" s="7">
        <v>0</v>
      </c>
      <c r="BI76" s="7">
        <v>0</v>
      </c>
      <c r="BJ76" s="7">
        <v>0</v>
      </c>
      <c r="BK76" s="88">
        <f t="shared" si="74"/>
        <v>0</v>
      </c>
      <c r="BL76" s="71">
        <f t="shared" si="75"/>
        <v>0</v>
      </c>
    </row>
    <row r="77" spans="1:64" ht="17.25" thickBot="1" x14ac:dyDescent="0.3">
      <c r="A77" s="79" t="s">
        <v>104</v>
      </c>
      <c r="B77" s="153" t="s">
        <v>105</v>
      </c>
      <c r="C77" s="189">
        <f>'[8]Classification prog-économique'!$D$63*1000</f>
        <v>58697.661</v>
      </c>
      <c r="D77" s="189">
        <f>'[8]Classification prog-économique'!$G$63*1000</f>
        <v>17866.050000000003</v>
      </c>
      <c r="E77" s="189">
        <f>'[8]Classification prog-économique'!$J$63*1000</f>
        <v>0</v>
      </c>
      <c r="F77" s="202">
        <f t="shared" ref="F77:F122" si="79">C77+D77+E77</f>
        <v>76563.71100000001</v>
      </c>
      <c r="G77" s="173">
        <f>'[8]Classification prog-économique'!$P$63*1000</f>
        <v>0</v>
      </c>
      <c r="H77" s="173">
        <f>'[8]Classification prog-économique'!$S$63*1000</f>
        <v>0</v>
      </c>
      <c r="I77" s="169">
        <f t="shared" si="68"/>
        <v>0</v>
      </c>
      <c r="J77" s="200">
        <f t="shared" si="22"/>
        <v>76563.71100000001</v>
      </c>
      <c r="K77" s="121">
        <v>86333.381000000008</v>
      </c>
      <c r="L77" s="121">
        <v>15420</v>
      </c>
      <c r="M77" s="121">
        <v>0</v>
      </c>
      <c r="N77" s="125">
        <f t="shared" si="63"/>
        <v>101753.38100000001</v>
      </c>
      <c r="O77" s="121">
        <v>0</v>
      </c>
      <c r="P77" s="137">
        <v>0</v>
      </c>
      <c r="Q77" s="121">
        <v>0</v>
      </c>
      <c r="R77" s="131">
        <f t="shared" si="64"/>
        <v>0</v>
      </c>
      <c r="S77" s="126">
        <f t="shared" si="65"/>
        <v>101753.38100000001</v>
      </c>
      <c r="T77" s="7">
        <v>0</v>
      </c>
      <c r="U77" s="7">
        <v>0</v>
      </c>
      <c r="V77" s="7">
        <v>0</v>
      </c>
      <c r="W77" s="65">
        <f>SUM(T77:V77)</f>
        <v>0</v>
      </c>
      <c r="X77" s="7">
        <v>0</v>
      </c>
      <c r="Y77" s="7">
        <v>0</v>
      </c>
      <c r="Z77" s="7"/>
      <c r="AA77" s="65">
        <f>SUM(X77:Z77)</f>
        <v>0</v>
      </c>
      <c r="AB77" s="71">
        <f t="shared" si="76"/>
        <v>0</v>
      </c>
      <c r="AC77" s="7">
        <v>0</v>
      </c>
      <c r="AD77" s="7">
        <v>0</v>
      </c>
      <c r="AE77" s="7">
        <v>0</v>
      </c>
      <c r="AF77" s="65">
        <f>SUM(AC77:AE77)</f>
        <v>0</v>
      </c>
      <c r="AG77" s="7">
        <v>0</v>
      </c>
      <c r="AH77" s="7">
        <v>0</v>
      </c>
      <c r="AI77" s="7"/>
      <c r="AJ77" s="65">
        <f>SUM(AG77:AI77)</f>
        <v>0</v>
      </c>
      <c r="AK77" s="71">
        <f t="shared" si="77"/>
        <v>0</v>
      </c>
      <c r="AL77" s="7">
        <v>0</v>
      </c>
      <c r="AM77" s="7">
        <v>0</v>
      </c>
      <c r="AN77" s="7">
        <v>0</v>
      </c>
      <c r="AO77" s="65">
        <f>SUM(AL77:AN77)</f>
        <v>0</v>
      </c>
      <c r="AP77" s="7">
        <v>0</v>
      </c>
      <c r="AQ77" s="7">
        <v>0</v>
      </c>
      <c r="AR77" s="7">
        <v>0</v>
      </c>
      <c r="AS77" s="65">
        <f>SUM(AP77:AR77)</f>
        <v>0</v>
      </c>
      <c r="AT77" s="71">
        <f t="shared" si="78"/>
        <v>0</v>
      </c>
      <c r="AU77" s="7">
        <v>0</v>
      </c>
      <c r="AV77" s="7">
        <v>0</v>
      </c>
      <c r="AW77" s="7">
        <v>0</v>
      </c>
      <c r="AX77" s="64">
        <f t="shared" si="72"/>
        <v>0</v>
      </c>
      <c r="AY77" s="7">
        <v>0</v>
      </c>
      <c r="AZ77" s="7">
        <v>0</v>
      </c>
      <c r="BA77" s="7">
        <v>0</v>
      </c>
      <c r="BB77" s="88">
        <f t="shared" si="66"/>
        <v>0</v>
      </c>
      <c r="BC77" s="71">
        <f t="shared" si="67"/>
        <v>0</v>
      </c>
      <c r="BD77" s="7">
        <v>0</v>
      </c>
      <c r="BE77" s="7">
        <v>0</v>
      </c>
      <c r="BF77" s="7">
        <v>0</v>
      </c>
      <c r="BG77" s="64">
        <f t="shared" si="73"/>
        <v>0</v>
      </c>
      <c r="BH77" s="7">
        <v>0</v>
      </c>
      <c r="BI77" s="7">
        <v>0</v>
      </c>
      <c r="BJ77" s="7">
        <v>0</v>
      </c>
      <c r="BK77" s="88">
        <f t="shared" si="74"/>
        <v>0</v>
      </c>
      <c r="BL77" s="71">
        <f t="shared" si="75"/>
        <v>0</v>
      </c>
    </row>
    <row r="78" spans="1:64" ht="17.25" thickBot="1" x14ac:dyDescent="0.3">
      <c r="A78" s="79" t="s">
        <v>106</v>
      </c>
      <c r="B78" s="153" t="s">
        <v>107</v>
      </c>
      <c r="C78" s="189">
        <f>'[8]Classification prog-économique'!$D$64*1000</f>
        <v>34924.701000000001</v>
      </c>
      <c r="D78" s="189">
        <f>'[8]Classification prog-économique'!$G$64*1000</f>
        <v>17895.5</v>
      </c>
      <c r="E78" s="189">
        <f>'[8]Classification prog-économique'!$J$64*1000</f>
        <v>0</v>
      </c>
      <c r="F78" s="202">
        <f t="shared" si="79"/>
        <v>52820.201000000001</v>
      </c>
      <c r="G78" s="173">
        <f>'[8]Classification prog-économique'!$P$64*1000</f>
        <v>0</v>
      </c>
      <c r="H78" s="173">
        <f>'[8]Classification prog-économique'!$S$64*1000</f>
        <v>0</v>
      </c>
      <c r="I78" s="169">
        <f t="shared" si="68"/>
        <v>0</v>
      </c>
      <c r="J78" s="200">
        <f t="shared" si="22"/>
        <v>52820.201000000001</v>
      </c>
      <c r="K78" s="121">
        <v>47008.496999999996</v>
      </c>
      <c r="L78" s="121">
        <v>19168.25</v>
      </c>
      <c r="M78" s="121">
        <v>4311.2339999999995</v>
      </c>
      <c r="N78" s="125">
        <f t="shared" si="63"/>
        <v>70487.981</v>
      </c>
      <c r="O78" s="121">
        <v>4350000</v>
      </c>
      <c r="P78" s="137">
        <v>0</v>
      </c>
      <c r="Q78" s="121">
        <v>0</v>
      </c>
      <c r="R78" s="124">
        <f t="shared" si="64"/>
        <v>4350000</v>
      </c>
      <c r="S78" s="126">
        <f t="shared" si="65"/>
        <v>4420487.9809999997</v>
      </c>
      <c r="T78" s="7">
        <v>0</v>
      </c>
      <c r="U78" s="7">
        <v>0</v>
      </c>
      <c r="V78" s="7">
        <v>0</v>
      </c>
      <c r="W78" s="65">
        <f>SUM(T78:V78)</f>
        <v>0</v>
      </c>
      <c r="X78" s="7"/>
      <c r="Y78" s="7"/>
      <c r="Z78" s="7"/>
      <c r="AA78" s="65">
        <f>SUM(X78:Z78)</f>
        <v>0</v>
      </c>
      <c r="AB78" s="71">
        <f t="shared" si="76"/>
        <v>0</v>
      </c>
      <c r="AC78" s="7">
        <v>0</v>
      </c>
      <c r="AD78" s="7">
        <v>0</v>
      </c>
      <c r="AE78" s="7">
        <v>0</v>
      </c>
      <c r="AF78" s="65">
        <f>SUM(AC78:AE78)</f>
        <v>0</v>
      </c>
      <c r="AG78" s="7"/>
      <c r="AH78" s="7"/>
      <c r="AI78" s="7"/>
      <c r="AJ78" s="65">
        <f>SUM(AG78:AI78)</f>
        <v>0</v>
      </c>
      <c r="AK78" s="71">
        <f t="shared" si="77"/>
        <v>0</v>
      </c>
      <c r="AL78" s="7">
        <v>0</v>
      </c>
      <c r="AM78" s="7">
        <v>0</v>
      </c>
      <c r="AN78" s="7">
        <v>0</v>
      </c>
      <c r="AO78" s="65">
        <f>SUM(AL78:AN78)</f>
        <v>0</v>
      </c>
      <c r="AP78" s="7">
        <v>0</v>
      </c>
      <c r="AQ78" s="7">
        <v>0</v>
      </c>
      <c r="AR78" s="7">
        <v>0</v>
      </c>
      <c r="AS78" s="65">
        <f>SUM(AP78:AR78)</f>
        <v>0</v>
      </c>
      <c r="AT78" s="71">
        <f t="shared" si="78"/>
        <v>0</v>
      </c>
      <c r="AU78" s="7">
        <v>0</v>
      </c>
      <c r="AV78" s="7">
        <v>0</v>
      </c>
      <c r="AW78" s="7">
        <v>0</v>
      </c>
      <c r="AX78" s="64">
        <f t="shared" si="72"/>
        <v>0</v>
      </c>
      <c r="AY78" s="7">
        <v>0</v>
      </c>
      <c r="AZ78" s="7">
        <v>0</v>
      </c>
      <c r="BA78" s="7">
        <v>0</v>
      </c>
      <c r="BB78" s="88">
        <f t="shared" si="66"/>
        <v>0</v>
      </c>
      <c r="BC78" s="71">
        <f t="shared" si="67"/>
        <v>0</v>
      </c>
      <c r="BD78" s="7">
        <v>0</v>
      </c>
      <c r="BE78" s="7">
        <v>0</v>
      </c>
      <c r="BF78" s="7">
        <v>0</v>
      </c>
      <c r="BG78" s="64">
        <f t="shared" si="73"/>
        <v>0</v>
      </c>
      <c r="BH78" s="7">
        <v>0</v>
      </c>
      <c r="BI78" s="7">
        <v>0</v>
      </c>
      <c r="BJ78" s="7">
        <v>0</v>
      </c>
      <c r="BK78" s="88">
        <f t="shared" si="74"/>
        <v>0</v>
      </c>
      <c r="BL78" s="71">
        <f t="shared" si="75"/>
        <v>0</v>
      </c>
    </row>
    <row r="79" spans="1:64" ht="17.25" thickBot="1" x14ac:dyDescent="0.3">
      <c r="A79" s="80" t="s">
        <v>108</v>
      </c>
      <c r="B79" s="153" t="s">
        <v>109</v>
      </c>
      <c r="C79" s="189">
        <f>'[8]Classification prog-économique'!$D$65*1000</f>
        <v>43829.537000000004</v>
      </c>
      <c r="D79" s="189">
        <f>'[8]Classification prog-économique'!$G$65*1000</f>
        <v>0</v>
      </c>
      <c r="E79" s="189">
        <f>'[8]Classification prog-économique'!$J$65*1000</f>
        <v>280000</v>
      </c>
      <c r="F79" s="202">
        <f t="shared" si="79"/>
        <v>323829.53700000001</v>
      </c>
      <c r="G79" s="173">
        <f>'[8]Classification prog-économique'!$P$65*1000</f>
        <v>10552627.242000001</v>
      </c>
      <c r="H79" s="173">
        <f>'[8]Classification prog-économique'!$S$65*1000</f>
        <v>0</v>
      </c>
      <c r="I79" s="169">
        <f t="shared" si="68"/>
        <v>10552627.242000001</v>
      </c>
      <c r="J79" s="200">
        <f t="shared" si="22"/>
        <v>10876456.779000001</v>
      </c>
      <c r="K79" s="121">
        <v>6501.9660000000003</v>
      </c>
      <c r="L79" s="121">
        <v>0</v>
      </c>
      <c r="M79" s="121">
        <v>280000</v>
      </c>
      <c r="N79" s="125">
        <f t="shared" si="63"/>
        <v>286501.96600000001</v>
      </c>
      <c r="O79" s="121">
        <v>7995790.21</v>
      </c>
      <c r="P79" s="137">
        <v>0</v>
      </c>
      <c r="Q79" s="121">
        <v>0</v>
      </c>
      <c r="R79" s="124">
        <f t="shared" si="64"/>
        <v>7995790.21</v>
      </c>
      <c r="S79" s="126">
        <f t="shared" si="65"/>
        <v>8282292.176</v>
      </c>
      <c r="T79" s="7">
        <v>0</v>
      </c>
      <c r="U79" s="7">
        <v>0</v>
      </c>
      <c r="V79" s="7">
        <v>0</v>
      </c>
      <c r="W79" s="65">
        <f>SUM(T79:V79)</f>
        <v>0</v>
      </c>
      <c r="X79" s="7">
        <v>0</v>
      </c>
      <c r="Y79" s="7"/>
      <c r="Z79" s="7">
        <v>0</v>
      </c>
      <c r="AA79" s="65">
        <f>SUM(X79:Z79)</f>
        <v>0</v>
      </c>
      <c r="AB79" s="71">
        <f t="shared" si="76"/>
        <v>0</v>
      </c>
      <c r="AC79" s="7">
        <v>0</v>
      </c>
      <c r="AD79" s="7">
        <v>0</v>
      </c>
      <c r="AE79" s="7">
        <v>0</v>
      </c>
      <c r="AF79" s="65">
        <f>SUM(AC79:AE79)</f>
        <v>0</v>
      </c>
      <c r="AG79" s="7">
        <v>0</v>
      </c>
      <c r="AH79" s="7"/>
      <c r="AI79" s="7">
        <v>0</v>
      </c>
      <c r="AJ79" s="65">
        <f>SUM(AG79:AI79)</f>
        <v>0</v>
      </c>
      <c r="AK79" s="71">
        <f t="shared" si="77"/>
        <v>0</v>
      </c>
      <c r="AL79" s="7">
        <v>0</v>
      </c>
      <c r="AM79" s="7">
        <v>0</v>
      </c>
      <c r="AN79" s="7">
        <v>0</v>
      </c>
      <c r="AO79" s="65">
        <f>SUM(AL79:AN79)</f>
        <v>0</v>
      </c>
      <c r="AP79" s="7">
        <v>0</v>
      </c>
      <c r="AQ79" s="7">
        <v>0</v>
      </c>
      <c r="AR79" s="7">
        <v>0</v>
      </c>
      <c r="AS79" s="65">
        <f>SUM(AP79:AR79)</f>
        <v>0</v>
      </c>
      <c r="AT79" s="71">
        <f t="shared" si="78"/>
        <v>0</v>
      </c>
      <c r="AU79" s="7">
        <v>0</v>
      </c>
      <c r="AV79" s="7">
        <v>0</v>
      </c>
      <c r="AW79" s="7">
        <v>0</v>
      </c>
      <c r="AX79" s="64">
        <f t="shared" si="72"/>
        <v>0</v>
      </c>
      <c r="AY79" s="7">
        <v>0</v>
      </c>
      <c r="AZ79" s="7">
        <v>0</v>
      </c>
      <c r="BA79" s="7">
        <v>0</v>
      </c>
      <c r="BB79" s="88">
        <f t="shared" si="66"/>
        <v>0</v>
      </c>
      <c r="BC79" s="71">
        <f t="shared" si="67"/>
        <v>0</v>
      </c>
      <c r="BD79" s="7">
        <v>0</v>
      </c>
      <c r="BE79" s="7">
        <v>0</v>
      </c>
      <c r="BF79" s="7">
        <v>0</v>
      </c>
      <c r="BG79" s="64">
        <f t="shared" si="73"/>
        <v>0</v>
      </c>
      <c r="BH79" s="7">
        <v>0</v>
      </c>
      <c r="BI79" s="7">
        <v>0</v>
      </c>
      <c r="BJ79" s="7">
        <v>0</v>
      </c>
      <c r="BK79" s="88">
        <f t="shared" si="74"/>
        <v>0</v>
      </c>
      <c r="BL79" s="71">
        <f t="shared" si="75"/>
        <v>0</v>
      </c>
    </row>
    <row r="80" spans="1:64" ht="17.25" thickBot="1" x14ac:dyDescent="0.3">
      <c r="A80" s="225" t="s">
        <v>110</v>
      </c>
      <c r="B80" s="226"/>
      <c r="C80" s="203">
        <f>C81+C82+C83</f>
        <v>1195562.186</v>
      </c>
      <c r="D80" s="203">
        <f t="shared" ref="D80:E80" si="80">D81+D82+D83</f>
        <v>1090489.2649999999</v>
      </c>
      <c r="E80" s="203">
        <f t="shared" si="80"/>
        <v>339000</v>
      </c>
      <c r="F80" s="202">
        <f t="shared" si="79"/>
        <v>2625051.4509999999</v>
      </c>
      <c r="G80" s="174">
        <f>G81+G82+G83</f>
        <v>270401.97500000003</v>
      </c>
      <c r="H80" s="174">
        <f>H81+H82+H83</f>
        <v>0</v>
      </c>
      <c r="I80" s="169">
        <f t="shared" si="68"/>
        <v>270401.97500000003</v>
      </c>
      <c r="J80" s="200">
        <f t="shared" si="22"/>
        <v>2895453.426</v>
      </c>
      <c r="K80" s="162">
        <f>K81+K82+K83</f>
        <v>1352486.2120000001</v>
      </c>
      <c r="L80" s="122">
        <f>L81+L82+L83</f>
        <v>1132249.139</v>
      </c>
      <c r="M80" s="122">
        <f>M81+M82+M83</f>
        <v>300000</v>
      </c>
      <c r="N80" s="123">
        <f t="shared" si="63"/>
        <v>2784735.3509999998</v>
      </c>
      <c r="O80" s="122">
        <f>O81+O82+O83</f>
        <v>126946.242</v>
      </c>
      <c r="P80" s="122">
        <f>P81+P82+P83</f>
        <v>0</v>
      </c>
      <c r="Q80" s="122">
        <f>Q81+Q82+Q83</f>
        <v>0</v>
      </c>
      <c r="R80" s="131">
        <f t="shared" si="64"/>
        <v>126946.242</v>
      </c>
      <c r="S80" s="126">
        <f t="shared" si="65"/>
        <v>2911681.5929999999</v>
      </c>
      <c r="T80" s="5">
        <f>T81+T82+T83</f>
        <v>1105691.7560000001</v>
      </c>
      <c r="U80" s="5">
        <f>U81+U82+U83</f>
        <v>1088243.4989999998</v>
      </c>
      <c r="V80" s="5">
        <f>V81+V82+V83</f>
        <v>860000</v>
      </c>
      <c r="W80" s="64">
        <f>T80+U80+V80</f>
        <v>3053935.2549999999</v>
      </c>
      <c r="X80" s="5">
        <f>X81+X82+X83</f>
        <v>344917.28100000002</v>
      </c>
      <c r="Y80" s="5">
        <f>Y81+Y82+Y83</f>
        <v>0</v>
      </c>
      <c r="Z80" s="5">
        <f>Z81+Z82+Z83</f>
        <v>0</v>
      </c>
      <c r="AA80" s="64">
        <f>X80+Y80+Z80</f>
        <v>344917.28100000002</v>
      </c>
      <c r="AB80" s="71">
        <f t="shared" si="76"/>
        <v>3398852.5359999998</v>
      </c>
      <c r="AC80" s="5">
        <f>AC81+AC82+AC83</f>
        <v>1359337</v>
      </c>
      <c r="AD80" s="5">
        <f>AD81+AD82+AD83</f>
        <v>1651906</v>
      </c>
      <c r="AE80" s="5">
        <f>AE81+AE82+AE83</f>
        <v>2860000</v>
      </c>
      <c r="AF80" s="64">
        <f>AC80+AD80+AE80</f>
        <v>5871243</v>
      </c>
      <c r="AG80" s="5">
        <f>AG81+AG82+AG83</f>
        <v>472940</v>
      </c>
      <c r="AH80" s="5">
        <f>AH81+AH82+AH83</f>
        <v>0</v>
      </c>
      <c r="AI80" s="5">
        <f>AI81+AI82+AI83</f>
        <v>0</v>
      </c>
      <c r="AJ80" s="64">
        <f>AG80+AH80+AI80</f>
        <v>472940</v>
      </c>
      <c r="AK80" s="71">
        <f>AF80+AJ80</f>
        <v>6344183</v>
      </c>
      <c r="AL80" s="5">
        <f>AL81+AL82+AL83</f>
        <v>1163222.9709999999</v>
      </c>
      <c r="AM80" s="5">
        <f>AM81+AM82+AM83</f>
        <v>1651906</v>
      </c>
      <c r="AN80" s="5">
        <f>AN81+AN82+AN83</f>
        <v>4860000</v>
      </c>
      <c r="AO80" s="64">
        <f>AL80+AM80+AN80</f>
        <v>7675128.9709999999</v>
      </c>
      <c r="AP80" s="5">
        <f>AP81+AP82+AP83</f>
        <v>1252940</v>
      </c>
      <c r="AQ80" s="5">
        <f>AQ81+AQ82+AQ83</f>
        <v>0</v>
      </c>
      <c r="AR80" s="5">
        <f>AR81+AR82+AR83</f>
        <v>0</v>
      </c>
      <c r="AS80" s="64">
        <f>AP80+AQ80+AR80</f>
        <v>1252940</v>
      </c>
      <c r="AT80" s="71">
        <f t="shared" si="78"/>
        <v>8928068.9710000008</v>
      </c>
      <c r="AU80" s="5">
        <f>AU81+AU82+AU83</f>
        <v>1209374</v>
      </c>
      <c r="AV80" s="5">
        <f>AV81+AV82+AV83</f>
        <v>1651906</v>
      </c>
      <c r="AW80" s="5">
        <f>AW81+AW82+AW83</f>
        <v>4860000</v>
      </c>
      <c r="AX80" s="64">
        <f t="shared" si="72"/>
        <v>7721280</v>
      </c>
      <c r="AY80" s="5">
        <f>AY81+AY82+AY83</f>
        <v>992940</v>
      </c>
      <c r="AZ80" s="5">
        <f>AZ81+AZ82+AZ83</f>
        <v>0</v>
      </c>
      <c r="BA80" s="5">
        <f>BA81+BA82+BA83</f>
        <v>0</v>
      </c>
      <c r="BB80" s="64">
        <f t="shared" si="66"/>
        <v>992940</v>
      </c>
      <c r="BC80" s="71">
        <f t="shared" si="67"/>
        <v>8714220</v>
      </c>
      <c r="BD80" s="5">
        <f>BD81+BD82+BD83</f>
        <v>1251015</v>
      </c>
      <c r="BE80" s="5">
        <f>BE81+BE82+BE83</f>
        <v>1651905</v>
      </c>
      <c r="BF80" s="5">
        <f>BF81+BF82+BF83</f>
        <v>4860000</v>
      </c>
      <c r="BG80" s="64">
        <f t="shared" si="73"/>
        <v>7762920</v>
      </c>
      <c r="BH80" s="5">
        <f>BH81+BH82+BH83</f>
        <v>472940</v>
      </c>
      <c r="BI80" s="5">
        <f>BI81+BI82+BI83</f>
        <v>0</v>
      </c>
      <c r="BJ80" s="5">
        <f>BJ81+BJ82+BJ83</f>
        <v>0</v>
      </c>
      <c r="BK80" s="64">
        <f t="shared" si="74"/>
        <v>472940</v>
      </c>
      <c r="BL80" s="71">
        <f t="shared" si="75"/>
        <v>8235860</v>
      </c>
    </row>
    <row r="81" spans="1:64" ht="17.25" thickBot="1" x14ac:dyDescent="0.3">
      <c r="A81" s="79" t="s">
        <v>111</v>
      </c>
      <c r="B81" s="160" t="s">
        <v>189</v>
      </c>
      <c r="C81" s="210">
        <f>'[8]Classification prog-économique'!$D$67*1000</f>
        <v>921482.77399999998</v>
      </c>
      <c r="D81" s="210">
        <f>'[8]Classification prog-économique'!$G$67*1000</f>
        <v>729409.18299999996</v>
      </c>
      <c r="E81" s="210">
        <f>'[8]Classification prog-économique'!$J$67*1000</f>
        <v>0</v>
      </c>
      <c r="F81" s="202">
        <f t="shared" si="79"/>
        <v>1650891.9569999999</v>
      </c>
      <c r="G81" s="180">
        <f>'[8]Classification prog-économique'!$P$67*1000</f>
        <v>118774.3</v>
      </c>
      <c r="H81" s="180">
        <f>'[8]Classification prog-économique'!$S$67*1000</f>
        <v>0</v>
      </c>
      <c r="I81" s="169">
        <f t="shared" si="68"/>
        <v>118774.3</v>
      </c>
      <c r="J81" s="200">
        <f t="shared" si="22"/>
        <v>1769666.257</v>
      </c>
      <c r="K81" s="121">
        <v>647201.00699999998</v>
      </c>
      <c r="L81" s="121">
        <v>766253.24</v>
      </c>
      <c r="M81" s="121">
        <v>0</v>
      </c>
      <c r="N81" s="125">
        <f t="shared" si="63"/>
        <v>1413454.247</v>
      </c>
      <c r="O81" s="121">
        <v>0</v>
      </c>
      <c r="P81" s="25"/>
      <c r="Q81" s="25"/>
      <c r="R81" s="124">
        <f t="shared" si="64"/>
        <v>0</v>
      </c>
      <c r="S81" s="126">
        <f t="shared" si="65"/>
        <v>1413454.247</v>
      </c>
      <c r="T81" s="7">
        <f>'[6]Classification programmatique'!$D$61*1000</f>
        <v>537131.05099999998</v>
      </c>
      <c r="U81" s="7">
        <f>'[6]Classification programmatique'!$G$61*1000</f>
        <v>710156.19</v>
      </c>
      <c r="V81" s="7">
        <v>0</v>
      </c>
      <c r="W81" s="65">
        <f>SUM(T81:V81)</f>
        <v>1247287.2409999999</v>
      </c>
      <c r="X81" s="7"/>
      <c r="Y81" s="7"/>
      <c r="Z81" s="7"/>
      <c r="AA81" s="65">
        <f>X81+Y81+Z81</f>
        <v>0</v>
      </c>
      <c r="AB81" s="71">
        <f t="shared" si="76"/>
        <v>1247287.2409999999</v>
      </c>
      <c r="AC81" s="23">
        <v>740253</v>
      </c>
      <c r="AD81" s="23">
        <v>1150672</v>
      </c>
      <c r="AE81" s="23">
        <v>0</v>
      </c>
      <c r="AF81" s="65">
        <f>SUM(AC81:AE81)</f>
        <v>1890925</v>
      </c>
      <c r="AG81" s="7"/>
      <c r="AH81" s="7"/>
      <c r="AI81" s="7"/>
      <c r="AJ81" s="65">
        <f t="shared" ref="AJ81:AJ86" si="81">AG81+AH81+AI81</f>
        <v>0</v>
      </c>
      <c r="AK81" s="71">
        <f t="shared" si="77"/>
        <v>1890925</v>
      </c>
      <c r="AL81" s="15">
        <f>'[10]TMC Prog-Eco'!$C$62</f>
        <v>692669.33700000006</v>
      </c>
      <c r="AM81" s="15">
        <f>'[10]TMC Prog-Eco'!$D$62</f>
        <v>1149673</v>
      </c>
      <c r="AN81" s="7">
        <v>0</v>
      </c>
      <c r="AO81" s="65">
        <f>SUM(AL81:AN81)</f>
        <v>1842342.3370000001</v>
      </c>
      <c r="AP81" s="7"/>
      <c r="AQ81" s="7"/>
      <c r="AR81" s="7"/>
      <c r="AS81" s="65">
        <f>AP81+AQ81+AR81</f>
        <v>0</v>
      </c>
      <c r="AT81" s="71">
        <f t="shared" si="78"/>
        <v>1842342.3370000001</v>
      </c>
      <c r="AU81" s="13">
        <v>719354</v>
      </c>
      <c r="AV81" s="13">
        <v>1149673</v>
      </c>
      <c r="AW81" s="13"/>
      <c r="AX81" s="88">
        <f t="shared" si="72"/>
        <v>1869027</v>
      </c>
      <c r="AY81" s="7">
        <v>0</v>
      </c>
      <c r="AZ81" s="7">
        <v>0</v>
      </c>
      <c r="BA81" s="7">
        <v>0</v>
      </c>
      <c r="BB81" s="88">
        <f t="shared" si="66"/>
        <v>0</v>
      </c>
      <c r="BC81" s="71">
        <f t="shared" si="67"/>
        <v>1869027</v>
      </c>
      <c r="BD81" s="13">
        <v>743432</v>
      </c>
      <c r="BE81" s="13">
        <v>1149672</v>
      </c>
      <c r="BF81" s="13"/>
      <c r="BG81" s="88">
        <f t="shared" si="73"/>
        <v>1893104</v>
      </c>
      <c r="BH81" s="7">
        <v>0</v>
      </c>
      <c r="BI81" s="7">
        <v>0</v>
      </c>
      <c r="BJ81" s="7">
        <v>0</v>
      </c>
      <c r="BK81" s="88">
        <f t="shared" si="74"/>
        <v>0</v>
      </c>
      <c r="BL81" s="71">
        <f t="shared" si="75"/>
        <v>1893104</v>
      </c>
    </row>
    <row r="82" spans="1:64" ht="17.25" thickBot="1" x14ac:dyDescent="0.3">
      <c r="A82" s="79" t="s">
        <v>112</v>
      </c>
      <c r="B82" s="152" t="s">
        <v>113</v>
      </c>
      <c r="C82" s="188">
        <f>'[8]Classification prog-économique'!$D$68*1000</f>
        <v>126324.33100000001</v>
      </c>
      <c r="D82" s="188">
        <f>'[8]Classification prog-économique'!$G$68*1000</f>
        <v>36843.798000000003</v>
      </c>
      <c r="E82" s="188">
        <f>'[8]Classification prog-économique'!$J$68*1000</f>
        <v>339000</v>
      </c>
      <c r="F82" s="202">
        <f t="shared" si="79"/>
        <v>502168.12900000002</v>
      </c>
      <c r="G82" s="175">
        <f>'[8]Classification prog-économique'!$P$68*1000</f>
        <v>0</v>
      </c>
      <c r="H82" s="175">
        <f>'[8]Classification prog-économique'!$S$68*1000</f>
        <v>0</v>
      </c>
      <c r="I82" s="169">
        <f t="shared" si="68"/>
        <v>0</v>
      </c>
      <c r="J82" s="200">
        <f t="shared" ref="J82:J121" si="82">F82+I82</f>
        <v>502168.12900000002</v>
      </c>
      <c r="K82" s="121">
        <v>152985.33100000001</v>
      </c>
      <c r="L82" s="121">
        <v>32899.103999999999</v>
      </c>
      <c r="M82" s="121">
        <v>300000</v>
      </c>
      <c r="N82" s="125">
        <f t="shared" si="63"/>
        <v>485884.435</v>
      </c>
      <c r="O82" s="121">
        <v>0</v>
      </c>
      <c r="P82" s="25">
        <v>0</v>
      </c>
      <c r="Q82" s="25">
        <v>0</v>
      </c>
      <c r="R82" s="124">
        <f t="shared" si="64"/>
        <v>0</v>
      </c>
      <c r="S82" s="126">
        <f t="shared" si="65"/>
        <v>485884.435</v>
      </c>
      <c r="T82" s="7">
        <f>'[6]Classification programmatique'!$D$62*1000</f>
        <v>128649.02399999999</v>
      </c>
      <c r="U82" s="7">
        <f>'[6]Classification programmatique'!$G$62*1000</f>
        <v>33815.921999999999</v>
      </c>
      <c r="V82" s="7">
        <f>'[6]Classification programmatique'!$J$62*1000</f>
        <v>360000</v>
      </c>
      <c r="W82" s="65">
        <f>SUM(T82:V82)</f>
        <v>522464.946</v>
      </c>
      <c r="X82" s="7">
        <v>0</v>
      </c>
      <c r="Y82" s="7">
        <v>0</v>
      </c>
      <c r="Z82" s="7">
        <v>0</v>
      </c>
      <c r="AA82" s="65">
        <f>X82+Y82+Z82</f>
        <v>0</v>
      </c>
      <c r="AB82" s="71">
        <f t="shared" si="76"/>
        <v>522464.946</v>
      </c>
      <c r="AC82" s="25">
        <v>58215</v>
      </c>
      <c r="AD82" s="25">
        <v>106376</v>
      </c>
      <c r="AE82" s="25">
        <v>360000</v>
      </c>
      <c r="AF82" s="65">
        <f>SUM(AC82:AE82)</f>
        <v>524591</v>
      </c>
      <c r="AG82" s="7">
        <v>0</v>
      </c>
      <c r="AH82" s="7">
        <v>0</v>
      </c>
      <c r="AI82" s="7">
        <v>0</v>
      </c>
      <c r="AJ82" s="65">
        <f t="shared" si="81"/>
        <v>0</v>
      </c>
      <c r="AK82" s="71">
        <f t="shared" si="77"/>
        <v>524591</v>
      </c>
      <c r="AL82" s="15">
        <f>'[10]TMC Prog-Eco'!$C$63</f>
        <v>59794.332999999999</v>
      </c>
      <c r="AM82" s="15">
        <f>'[10]TMC Prog-Eco'!$D$63</f>
        <v>106376</v>
      </c>
      <c r="AN82" s="15">
        <f>'[10]TMC Prog-Eco'!$E$63</f>
        <v>360000</v>
      </c>
      <c r="AO82" s="65">
        <f>SUM(AL82:AN82)</f>
        <v>526170.33299999998</v>
      </c>
      <c r="AP82" s="7">
        <f>'[10]TMC Prog-Eco'!$H$63</f>
        <v>780000</v>
      </c>
      <c r="AQ82" s="7">
        <v>0</v>
      </c>
      <c r="AR82" s="7">
        <v>0</v>
      </c>
      <c r="AS82" s="65">
        <f>AP82+AQ82+AR82</f>
        <v>780000</v>
      </c>
      <c r="AT82" s="71">
        <f t="shared" si="78"/>
        <v>1306170.3330000001</v>
      </c>
      <c r="AU82" s="13">
        <v>62350</v>
      </c>
      <c r="AV82" s="13">
        <v>106376</v>
      </c>
      <c r="AW82" s="13">
        <v>360000</v>
      </c>
      <c r="AX82" s="88">
        <f t="shared" si="72"/>
        <v>528726</v>
      </c>
      <c r="AY82" s="7">
        <v>520000</v>
      </c>
      <c r="AZ82" s="7">
        <v>0</v>
      </c>
      <c r="BA82" s="7">
        <v>0</v>
      </c>
      <c r="BB82" s="88">
        <f t="shared" si="66"/>
        <v>520000</v>
      </c>
      <c r="BC82" s="71">
        <f t="shared" si="67"/>
        <v>1048726</v>
      </c>
      <c r="BD82" s="13">
        <v>64655</v>
      </c>
      <c r="BE82" s="13">
        <v>106376</v>
      </c>
      <c r="BF82" s="13">
        <v>360000</v>
      </c>
      <c r="BG82" s="88">
        <f t="shared" si="73"/>
        <v>531031</v>
      </c>
      <c r="BH82" s="7">
        <v>0</v>
      </c>
      <c r="BI82" s="7">
        <v>0</v>
      </c>
      <c r="BJ82" s="7">
        <v>0</v>
      </c>
      <c r="BK82" s="88">
        <f t="shared" si="74"/>
        <v>0</v>
      </c>
      <c r="BL82" s="71">
        <f t="shared" si="75"/>
        <v>531031</v>
      </c>
    </row>
    <row r="83" spans="1:64" ht="17.25" thickBot="1" x14ac:dyDescent="0.3">
      <c r="A83" s="79" t="s">
        <v>114</v>
      </c>
      <c r="B83" s="152" t="s">
        <v>115</v>
      </c>
      <c r="C83" s="188">
        <f>'[8]Classification prog-économique'!$D$69*1000</f>
        <v>147755.08099999998</v>
      </c>
      <c r="D83" s="188">
        <f>'[8]Classification prog-économique'!$G$69*1000</f>
        <v>324236.28399999999</v>
      </c>
      <c r="E83" s="188">
        <f>'[8]Classification prog-économique'!$J$69*1000</f>
        <v>0</v>
      </c>
      <c r="F83" s="202">
        <f t="shared" si="79"/>
        <v>471991.36499999999</v>
      </c>
      <c r="G83" s="175">
        <f>'[8]Classification prog-économique'!$P$69*1000</f>
        <v>151627.67500000002</v>
      </c>
      <c r="H83" s="175">
        <f>'[8]Classification prog-économique'!$S$69*1000</f>
        <v>0</v>
      </c>
      <c r="I83" s="169">
        <f t="shared" si="68"/>
        <v>151627.67500000002</v>
      </c>
      <c r="J83" s="200">
        <f t="shared" si="82"/>
        <v>623619.04</v>
      </c>
      <c r="K83" s="121">
        <v>552299.87400000007</v>
      </c>
      <c r="L83" s="121">
        <v>333096.79499999998</v>
      </c>
      <c r="M83" s="121">
        <v>0</v>
      </c>
      <c r="N83" s="125">
        <f t="shared" si="63"/>
        <v>885396.66899999999</v>
      </c>
      <c r="O83" s="121">
        <v>126946.242</v>
      </c>
      <c r="P83" s="25">
        <v>0</v>
      </c>
      <c r="Q83" s="25">
        <v>0</v>
      </c>
      <c r="R83" s="124">
        <f t="shared" si="64"/>
        <v>126946.242</v>
      </c>
      <c r="S83" s="126">
        <f t="shared" si="65"/>
        <v>1012342.911</v>
      </c>
      <c r="T83" s="7">
        <f>'[6]Classification programmatique'!$D$63*1000</f>
        <v>439911.68099999998</v>
      </c>
      <c r="U83" s="7">
        <f>'[6]Classification programmatique'!$G$63*1000</f>
        <v>344271.38699999999</v>
      </c>
      <c r="V83" s="7">
        <f>'[6]Classification programmatique'!$J$63*1000</f>
        <v>500000</v>
      </c>
      <c r="W83" s="65">
        <f>SUM(T83:V83)</f>
        <v>1284183.068</v>
      </c>
      <c r="X83" s="7">
        <f>'[6]Classification programmatique'!$P$63*1000</f>
        <v>344917.28100000002</v>
      </c>
      <c r="Y83" s="7">
        <v>0</v>
      </c>
      <c r="Z83" s="7">
        <v>0</v>
      </c>
      <c r="AA83" s="65">
        <f>X83+Y83+Z83</f>
        <v>344917.28100000002</v>
      </c>
      <c r="AB83" s="71">
        <f t="shared" si="76"/>
        <v>1629100.3489999999</v>
      </c>
      <c r="AC83" s="30">
        <v>560869</v>
      </c>
      <c r="AD83" s="30">
        <v>394858</v>
      </c>
      <c r="AE83" s="30">
        <v>2500000</v>
      </c>
      <c r="AF83" s="65">
        <f>SUM(AC83:AE83)</f>
        <v>3455727</v>
      </c>
      <c r="AG83" s="30">
        <v>472940</v>
      </c>
      <c r="AH83" s="7">
        <v>0</v>
      </c>
      <c r="AI83" s="7">
        <v>0</v>
      </c>
      <c r="AJ83" s="65">
        <f t="shared" si="81"/>
        <v>472940</v>
      </c>
      <c r="AK83" s="71">
        <f t="shared" si="77"/>
        <v>3928667</v>
      </c>
      <c r="AL83" s="7">
        <f>'[10]TMC Prog-Eco'!$C$64</f>
        <v>410759.30099999998</v>
      </c>
      <c r="AM83" s="15">
        <f>'[10]TMC Prog-Eco'!$D$64</f>
        <v>395857</v>
      </c>
      <c r="AN83" s="15">
        <f>'[10]TMC Prog-Eco'!$E$64</f>
        <v>4500000</v>
      </c>
      <c r="AO83" s="65">
        <f>SUM(AL83:AN83)</f>
        <v>5306616.301</v>
      </c>
      <c r="AP83" s="7">
        <f>'[10]TMC Prog-Eco'!$H$64</f>
        <v>472940</v>
      </c>
      <c r="AQ83" s="7">
        <v>0</v>
      </c>
      <c r="AR83" s="7">
        <v>0</v>
      </c>
      <c r="AS83" s="65">
        <f>AP83+AQ83+AR83</f>
        <v>472940</v>
      </c>
      <c r="AT83" s="71">
        <f t="shared" si="78"/>
        <v>5779556.301</v>
      </c>
      <c r="AU83" s="13">
        <v>427670</v>
      </c>
      <c r="AV83" s="13">
        <v>395857</v>
      </c>
      <c r="AW83" s="13">
        <v>4500000</v>
      </c>
      <c r="AX83" s="88">
        <f t="shared" si="72"/>
        <v>5323527</v>
      </c>
      <c r="AY83" s="13">
        <v>472940</v>
      </c>
      <c r="AZ83" s="13">
        <v>0</v>
      </c>
      <c r="BA83" s="13"/>
      <c r="BB83" s="88">
        <f t="shared" si="66"/>
        <v>472940</v>
      </c>
      <c r="BC83" s="71">
        <f t="shared" si="67"/>
        <v>5796467</v>
      </c>
      <c r="BD83" s="13">
        <v>442928</v>
      </c>
      <c r="BE83" s="13">
        <v>395857</v>
      </c>
      <c r="BF83" s="13">
        <v>4500000</v>
      </c>
      <c r="BG83" s="88">
        <f t="shared" si="73"/>
        <v>5338785</v>
      </c>
      <c r="BH83" s="13">
        <v>472940</v>
      </c>
      <c r="BI83" s="13">
        <v>0</v>
      </c>
      <c r="BJ83" s="13"/>
      <c r="BK83" s="88">
        <f t="shared" si="74"/>
        <v>472940</v>
      </c>
      <c r="BL83" s="71">
        <f t="shared" si="75"/>
        <v>5811725</v>
      </c>
    </row>
    <row r="84" spans="1:64" ht="17.25" thickBot="1" x14ac:dyDescent="0.3">
      <c r="A84" s="225" t="s">
        <v>117</v>
      </c>
      <c r="B84" s="245"/>
      <c r="C84" s="211">
        <f>C85+C86</f>
        <v>1463800</v>
      </c>
      <c r="D84" s="211">
        <f t="shared" ref="D84:E84" si="83">D85+D86</f>
        <v>1169500</v>
      </c>
      <c r="E84" s="211">
        <f t="shared" si="83"/>
        <v>180000</v>
      </c>
      <c r="F84" s="202">
        <f t="shared" si="79"/>
        <v>2813300</v>
      </c>
      <c r="G84" s="181">
        <f>G85+G86</f>
        <v>31169000</v>
      </c>
      <c r="H84" s="181">
        <f>H85+H86</f>
        <v>43187345.120633535</v>
      </c>
      <c r="I84" s="169">
        <f t="shared" si="68"/>
        <v>74356345.120633543</v>
      </c>
      <c r="J84" s="200">
        <f t="shared" si="82"/>
        <v>77169645.120633543</v>
      </c>
      <c r="K84" s="162">
        <f>K85+K86</f>
        <v>797909.75699999998</v>
      </c>
      <c r="L84" s="122">
        <f>L85+L86</f>
        <v>498953.946</v>
      </c>
      <c r="M84" s="122">
        <f>M85+M86</f>
        <v>275308</v>
      </c>
      <c r="N84" s="123">
        <f t="shared" si="63"/>
        <v>1572171.703</v>
      </c>
      <c r="O84" s="122">
        <f>O85+O86</f>
        <v>15202846.445</v>
      </c>
      <c r="P84" s="122">
        <f>P85+P86</f>
        <v>3209587.12</v>
      </c>
      <c r="Q84" s="122">
        <f>Q85+Q86</f>
        <v>70529997.545357198</v>
      </c>
      <c r="R84" s="131">
        <f t="shared" si="64"/>
        <v>88942431.110357195</v>
      </c>
      <c r="S84" s="126">
        <f t="shared" si="65"/>
        <v>90514602.813357189</v>
      </c>
      <c r="T84" s="5">
        <f t="shared" ref="T84:AB84" si="84">T85+T86</f>
        <v>0</v>
      </c>
      <c r="U84" s="5">
        <f t="shared" si="84"/>
        <v>0</v>
      </c>
      <c r="V84" s="5">
        <f t="shared" si="84"/>
        <v>0</v>
      </c>
      <c r="W84" s="64">
        <f t="shared" si="84"/>
        <v>0</v>
      </c>
      <c r="X84" s="5">
        <f t="shared" si="84"/>
        <v>0</v>
      </c>
      <c r="Y84" s="5">
        <f t="shared" si="84"/>
        <v>0</v>
      </c>
      <c r="Z84" s="5">
        <f t="shared" si="84"/>
        <v>0</v>
      </c>
      <c r="AA84" s="64">
        <f t="shared" si="84"/>
        <v>0</v>
      </c>
      <c r="AB84" s="71">
        <f t="shared" si="84"/>
        <v>0</v>
      </c>
      <c r="AC84" s="5">
        <f t="shared" ref="AC84:AT84" si="85">AC85+AC86</f>
        <v>0</v>
      </c>
      <c r="AD84" s="5">
        <f t="shared" si="85"/>
        <v>0</v>
      </c>
      <c r="AE84" s="5">
        <f t="shared" si="85"/>
        <v>0</v>
      </c>
      <c r="AF84" s="64">
        <f t="shared" si="85"/>
        <v>0</v>
      </c>
      <c r="AG84" s="5">
        <f t="shared" si="85"/>
        <v>0</v>
      </c>
      <c r="AH84" s="5">
        <f t="shared" si="85"/>
        <v>0</v>
      </c>
      <c r="AI84" s="5">
        <f t="shared" si="85"/>
        <v>0</v>
      </c>
      <c r="AJ84" s="64">
        <f t="shared" si="85"/>
        <v>0</v>
      </c>
      <c r="AK84" s="71">
        <f t="shared" si="85"/>
        <v>0</v>
      </c>
      <c r="AL84" s="5">
        <f t="shared" si="85"/>
        <v>0</v>
      </c>
      <c r="AM84" s="5">
        <f t="shared" si="85"/>
        <v>0</v>
      </c>
      <c r="AN84" s="5">
        <f t="shared" si="85"/>
        <v>0</v>
      </c>
      <c r="AO84" s="64">
        <f t="shared" si="85"/>
        <v>0</v>
      </c>
      <c r="AP84" s="5">
        <f t="shared" si="85"/>
        <v>0</v>
      </c>
      <c r="AQ84" s="5">
        <f t="shared" si="85"/>
        <v>0</v>
      </c>
      <c r="AR84" s="5">
        <f t="shared" si="85"/>
        <v>0</v>
      </c>
      <c r="AS84" s="64">
        <f t="shared" si="85"/>
        <v>0</v>
      </c>
      <c r="AT84" s="71">
        <f t="shared" si="85"/>
        <v>0</v>
      </c>
      <c r="AU84" s="5"/>
      <c r="AV84" s="5"/>
      <c r="AW84" s="5"/>
      <c r="AX84" s="64">
        <f t="shared" si="72"/>
        <v>0</v>
      </c>
      <c r="AY84" s="5"/>
      <c r="AZ84" s="5"/>
      <c r="BA84" s="5"/>
      <c r="BB84" s="88">
        <f t="shared" si="66"/>
        <v>0</v>
      </c>
      <c r="BC84" s="71">
        <f t="shared" si="67"/>
        <v>0</v>
      </c>
      <c r="BD84" s="5"/>
      <c r="BE84" s="5"/>
      <c r="BF84" s="5"/>
      <c r="BG84" s="64">
        <f t="shared" si="73"/>
        <v>0</v>
      </c>
      <c r="BH84" s="5"/>
      <c r="BI84" s="5"/>
      <c r="BJ84" s="5"/>
      <c r="BK84" s="88">
        <f t="shared" si="74"/>
        <v>0</v>
      </c>
      <c r="BL84" s="71">
        <f t="shared" si="75"/>
        <v>0</v>
      </c>
    </row>
    <row r="85" spans="1:64" ht="17.25" thickBot="1" x14ac:dyDescent="0.3">
      <c r="A85" s="79" t="s">
        <v>118</v>
      </c>
      <c r="B85" s="152" t="s">
        <v>119</v>
      </c>
      <c r="C85" s="188">
        <f>'[8]Classification prog-économique'!$D$93*1000</f>
        <v>1055800</v>
      </c>
      <c r="D85" s="188">
        <f>'[8]Classification prog-économique'!$G$93*1000</f>
        <v>1132100</v>
      </c>
      <c r="E85" s="188">
        <f>'[8]Classification prog-économique'!$J$93*1000</f>
        <v>0</v>
      </c>
      <c r="F85" s="202">
        <f t="shared" si="79"/>
        <v>2187900</v>
      </c>
      <c r="G85" s="175">
        <f>'[8]Classification prog-économique'!$P$93*1000</f>
        <v>12714900</v>
      </c>
      <c r="H85" s="175">
        <f>'[8]Classification prog-économique'!$S$93*1000</f>
        <v>0</v>
      </c>
      <c r="I85" s="169">
        <f t="shared" si="68"/>
        <v>12714900</v>
      </c>
      <c r="J85" s="200">
        <f t="shared" si="82"/>
        <v>14902800</v>
      </c>
      <c r="K85" s="121">
        <f>'[3]Classification programmatique'!$D$93*1000</f>
        <v>795655.14</v>
      </c>
      <c r="L85" s="121">
        <f>'[3]Classification programmatique'!$G$93*1000</f>
        <v>418453.946</v>
      </c>
      <c r="M85" s="121">
        <f>'[3]Classification programmatique'!$J$93*1000</f>
        <v>185308</v>
      </c>
      <c r="N85" s="125">
        <f t="shared" si="63"/>
        <v>1399417.0860000001</v>
      </c>
      <c r="O85" s="121">
        <f>'[3]Classification programmatique'!$P$93*1000</f>
        <v>1072521.0619999999</v>
      </c>
      <c r="P85" s="137">
        <v>0</v>
      </c>
      <c r="Q85" s="121">
        <v>0</v>
      </c>
      <c r="R85" s="124">
        <f t="shared" si="64"/>
        <v>1072521.0619999999</v>
      </c>
      <c r="S85" s="126">
        <f t="shared" si="65"/>
        <v>2471938.148</v>
      </c>
      <c r="T85" s="7">
        <v>0</v>
      </c>
      <c r="U85" s="7">
        <v>0</v>
      </c>
      <c r="V85" s="7">
        <v>0</v>
      </c>
      <c r="W85" s="65">
        <f>T85+U85+V85</f>
        <v>0</v>
      </c>
      <c r="X85" s="7">
        <v>0</v>
      </c>
      <c r="Y85" s="7">
        <v>0</v>
      </c>
      <c r="Z85" s="7">
        <v>0</v>
      </c>
      <c r="AA85" s="65">
        <f>X85+Y85+Z85</f>
        <v>0</v>
      </c>
      <c r="AB85" s="71">
        <f>W85+AA85</f>
        <v>0</v>
      </c>
      <c r="AC85" s="7">
        <v>0</v>
      </c>
      <c r="AD85" s="7">
        <v>0</v>
      </c>
      <c r="AE85" s="7">
        <v>0</v>
      </c>
      <c r="AF85" s="65">
        <f>AC85+AD85+AE85</f>
        <v>0</v>
      </c>
      <c r="AG85" s="7">
        <v>0</v>
      </c>
      <c r="AH85" s="7">
        <v>0</v>
      </c>
      <c r="AI85" s="7">
        <v>0</v>
      </c>
      <c r="AJ85" s="65">
        <f t="shared" si="81"/>
        <v>0</v>
      </c>
      <c r="AK85" s="71">
        <f t="shared" si="77"/>
        <v>0</v>
      </c>
      <c r="AL85" s="7">
        <v>0</v>
      </c>
      <c r="AM85" s="7">
        <v>0</v>
      </c>
      <c r="AN85" s="7">
        <v>0</v>
      </c>
      <c r="AO85" s="65">
        <f>AL85+AM85+AN85</f>
        <v>0</v>
      </c>
      <c r="AP85" s="7">
        <v>0</v>
      </c>
      <c r="AQ85" s="7">
        <v>0</v>
      </c>
      <c r="AR85" s="7">
        <v>0</v>
      </c>
      <c r="AS85" s="65">
        <f>AP85+AQ85+AR85</f>
        <v>0</v>
      </c>
      <c r="AT85" s="71">
        <f>AO85+AS85</f>
        <v>0</v>
      </c>
      <c r="AU85" s="7">
        <v>0</v>
      </c>
      <c r="AV85" s="7">
        <v>0</v>
      </c>
      <c r="AW85" s="7">
        <v>0</v>
      </c>
      <c r="AX85" s="64">
        <f t="shared" si="72"/>
        <v>0</v>
      </c>
      <c r="AY85" s="7">
        <v>0</v>
      </c>
      <c r="AZ85" s="7">
        <v>0</v>
      </c>
      <c r="BA85" s="7">
        <v>0</v>
      </c>
      <c r="BB85" s="88">
        <f t="shared" si="66"/>
        <v>0</v>
      </c>
      <c r="BC85" s="71">
        <f t="shared" si="67"/>
        <v>0</v>
      </c>
      <c r="BD85" s="7">
        <v>0</v>
      </c>
      <c r="BE85" s="7">
        <v>0</v>
      </c>
      <c r="BF85" s="7">
        <v>0</v>
      </c>
      <c r="BG85" s="64">
        <f t="shared" si="73"/>
        <v>0</v>
      </c>
      <c r="BH85" s="7">
        <v>0</v>
      </c>
      <c r="BI85" s="7">
        <v>0</v>
      </c>
      <c r="BJ85" s="7">
        <v>0</v>
      </c>
      <c r="BK85" s="88">
        <f t="shared" si="74"/>
        <v>0</v>
      </c>
      <c r="BL85" s="71">
        <f t="shared" si="75"/>
        <v>0</v>
      </c>
    </row>
    <row r="86" spans="1:64" ht="19.5" customHeight="1" thickBot="1" x14ac:dyDescent="0.3">
      <c r="A86" s="79" t="s">
        <v>120</v>
      </c>
      <c r="B86" s="152" t="s">
        <v>121</v>
      </c>
      <c r="C86" s="188">
        <f>'[8]Classification prog-économique'!$D$94*1000</f>
        <v>408000</v>
      </c>
      <c r="D86" s="188">
        <f>'[8]Classification prog-économique'!$G$94*1000</f>
        <v>37400</v>
      </c>
      <c r="E86" s="188">
        <f>'[8]Classification prog-économique'!$J$94*1000</f>
        <v>180000</v>
      </c>
      <c r="F86" s="202">
        <f t="shared" si="79"/>
        <v>625400</v>
      </c>
      <c r="G86" s="175">
        <f>'[11]Classification prog-économique'!$P$94*1000</f>
        <v>18454100</v>
      </c>
      <c r="H86" s="175">
        <f>'[11]Classification prog-économique'!$S$94*1000</f>
        <v>43187345.120633535</v>
      </c>
      <c r="I86" s="169">
        <f t="shared" si="68"/>
        <v>61641445.120633535</v>
      </c>
      <c r="J86" s="200">
        <f t="shared" si="82"/>
        <v>62266845.120633535</v>
      </c>
      <c r="K86" s="121">
        <f>'[3]Classification programmatique'!$D$94*1000</f>
        <v>2254.6170000000002</v>
      </c>
      <c r="L86" s="121">
        <f>'[3]Classification programmatique'!$G$94*1000</f>
        <v>80500</v>
      </c>
      <c r="M86" s="121">
        <f>'[3]Classification programmatique'!$J$94*1000</f>
        <v>90000</v>
      </c>
      <c r="N86" s="125">
        <f t="shared" si="63"/>
        <v>172754.617</v>
      </c>
      <c r="O86" s="121">
        <f>'[3]Classification programmatique'!$P$94*1000</f>
        <v>14130325.382999999</v>
      </c>
      <c r="P86" s="137">
        <f>'[3]Classification programmatique'!$S$94*1000</f>
        <v>3209587.12</v>
      </c>
      <c r="Q86" s="121">
        <f>'[3]Classification programmatique'!$V$94*1000</f>
        <v>70529997.545357198</v>
      </c>
      <c r="R86" s="124">
        <f t="shared" si="64"/>
        <v>87869910.048357189</v>
      </c>
      <c r="S86" s="126">
        <f t="shared" si="65"/>
        <v>88042664.665357187</v>
      </c>
      <c r="T86" s="7">
        <v>0</v>
      </c>
      <c r="U86" s="7">
        <v>0</v>
      </c>
      <c r="V86" s="7">
        <v>0</v>
      </c>
      <c r="W86" s="65">
        <f>SUM(T86:V86)</f>
        <v>0</v>
      </c>
      <c r="X86" s="7">
        <v>0</v>
      </c>
      <c r="Y86" s="7">
        <v>0</v>
      </c>
      <c r="Z86" s="7">
        <v>0</v>
      </c>
      <c r="AA86" s="65">
        <f>X86+Y86+Z86</f>
        <v>0</v>
      </c>
      <c r="AB86" s="71">
        <f>W86+AA86</f>
        <v>0</v>
      </c>
      <c r="AC86" s="7">
        <v>0</v>
      </c>
      <c r="AD86" s="7">
        <v>0</v>
      </c>
      <c r="AE86" s="7">
        <v>0</v>
      </c>
      <c r="AF86" s="65">
        <f>SUM(AC86:AE86)</f>
        <v>0</v>
      </c>
      <c r="AG86" s="7">
        <v>0</v>
      </c>
      <c r="AH86" s="7">
        <v>0</v>
      </c>
      <c r="AI86" s="7">
        <v>0</v>
      </c>
      <c r="AJ86" s="65">
        <f t="shared" si="81"/>
        <v>0</v>
      </c>
      <c r="AK86" s="71">
        <f>AF86+AJ86</f>
        <v>0</v>
      </c>
      <c r="AL86" s="7">
        <v>0</v>
      </c>
      <c r="AM86" s="7">
        <v>0</v>
      </c>
      <c r="AN86" s="7">
        <v>0</v>
      </c>
      <c r="AO86" s="65">
        <f>AL86+AM86+AN86</f>
        <v>0</v>
      </c>
      <c r="AP86" s="7">
        <v>0</v>
      </c>
      <c r="AQ86" s="7">
        <v>0</v>
      </c>
      <c r="AR86" s="7">
        <v>0</v>
      </c>
      <c r="AS86" s="65">
        <f>AP86+AQ86+AR86</f>
        <v>0</v>
      </c>
      <c r="AT86" s="71">
        <f>AO86+AS86</f>
        <v>0</v>
      </c>
      <c r="AU86" s="7">
        <v>0</v>
      </c>
      <c r="AV86" s="7">
        <v>0</v>
      </c>
      <c r="AW86" s="7">
        <v>0</v>
      </c>
      <c r="AX86" s="64">
        <f t="shared" si="72"/>
        <v>0</v>
      </c>
      <c r="AY86" s="7">
        <v>0</v>
      </c>
      <c r="AZ86" s="7">
        <v>0</v>
      </c>
      <c r="BA86" s="7">
        <v>0</v>
      </c>
      <c r="BB86" s="88">
        <f t="shared" si="66"/>
        <v>0</v>
      </c>
      <c r="BC86" s="71">
        <f t="shared" si="67"/>
        <v>0</v>
      </c>
      <c r="BD86" s="7">
        <v>0</v>
      </c>
      <c r="BE86" s="7">
        <v>0</v>
      </c>
      <c r="BF86" s="7">
        <v>0</v>
      </c>
      <c r="BG86" s="64">
        <f t="shared" si="73"/>
        <v>0</v>
      </c>
      <c r="BH86" s="7">
        <v>0</v>
      </c>
      <c r="BI86" s="7">
        <v>0</v>
      </c>
      <c r="BJ86" s="7">
        <v>0</v>
      </c>
      <c r="BK86" s="88">
        <f t="shared" si="74"/>
        <v>0</v>
      </c>
      <c r="BL86" s="71">
        <f t="shared" si="75"/>
        <v>0</v>
      </c>
    </row>
    <row r="87" spans="1:64" ht="17.25" thickBot="1" x14ac:dyDescent="0.3">
      <c r="A87" s="227" t="s">
        <v>245</v>
      </c>
      <c r="B87" s="228"/>
      <c r="C87" s="201">
        <f>C88+C89+C90+C91+C92+C93</f>
        <v>4367800</v>
      </c>
      <c r="D87" s="201">
        <f t="shared" ref="D87:E87" si="86">D88+D89+D90+D91+D92+D93</f>
        <v>947400</v>
      </c>
      <c r="E87" s="201">
        <f t="shared" si="86"/>
        <v>1757200</v>
      </c>
      <c r="F87" s="202">
        <f t="shared" si="79"/>
        <v>7072400</v>
      </c>
      <c r="G87" s="172">
        <f>G88+G89+G90+G91+G92+G93</f>
        <v>130691600</v>
      </c>
      <c r="H87" s="172">
        <f>H88+H89+H90+H91+H92+H93</f>
        <v>100933555.07727098</v>
      </c>
      <c r="I87" s="169">
        <f t="shared" si="68"/>
        <v>231625155.07727098</v>
      </c>
      <c r="J87" s="200">
        <f t="shared" si="82"/>
        <v>238697555.07727098</v>
      </c>
      <c r="K87" s="162">
        <f>K88+K89+K90+K91+K93</f>
        <v>5376782.4649999999</v>
      </c>
      <c r="L87" s="122">
        <f>L88+L89+L90+L91+L93</f>
        <v>978965.31200000003</v>
      </c>
      <c r="M87" s="122">
        <f>M88+M89+M90+M91+M93</f>
        <v>2599750.75</v>
      </c>
      <c r="N87" s="123">
        <f t="shared" si="63"/>
        <v>8955498.5269999988</v>
      </c>
      <c r="O87" s="122">
        <f>O88+O89+O90+O91+O93</f>
        <v>174779076.16167</v>
      </c>
      <c r="P87" s="122">
        <f>P88+P89+P90+P91+P93</f>
        <v>24846549.196000002</v>
      </c>
      <c r="Q87" s="122">
        <f>Q88+Q89+Q90+Q91+Q93</f>
        <v>82639464.015320405</v>
      </c>
      <c r="R87" s="131">
        <f t="shared" si="64"/>
        <v>282265089.37299043</v>
      </c>
      <c r="S87" s="126">
        <f t="shared" si="65"/>
        <v>291220587.89999044</v>
      </c>
      <c r="T87" s="5">
        <f t="shared" ref="T87:AA87" si="87">T88+T89+T90+T91+T92+T93</f>
        <v>6101613.2089999998</v>
      </c>
      <c r="U87" s="5">
        <f t="shared" si="87"/>
        <v>1838572.9359999998</v>
      </c>
      <c r="V87" s="5">
        <f t="shared" si="87"/>
        <v>3546293.8990000002</v>
      </c>
      <c r="W87" s="5">
        <f t="shared" si="87"/>
        <v>11486480.043999998</v>
      </c>
      <c r="X87" s="5">
        <f t="shared" si="87"/>
        <v>368208533.34299999</v>
      </c>
      <c r="Y87" s="5">
        <f t="shared" si="87"/>
        <v>6090576.9502653414</v>
      </c>
      <c r="Z87" s="5">
        <f t="shared" si="87"/>
        <v>99199584.515546158</v>
      </c>
      <c r="AA87" s="5">
        <f t="shared" si="87"/>
        <v>473498694.80881149</v>
      </c>
      <c r="AB87" s="5">
        <f>W87+AA87</f>
        <v>484985174.85281146</v>
      </c>
      <c r="AC87" s="5">
        <f t="shared" ref="AC87:AJ87" si="88">AC88+AC89+AC90+AC91+AC92+AC93</f>
        <v>7030794</v>
      </c>
      <c r="AD87" s="5">
        <f t="shared" si="88"/>
        <v>3258476</v>
      </c>
      <c r="AE87" s="5">
        <f t="shared" si="88"/>
        <v>3830160</v>
      </c>
      <c r="AF87" s="5">
        <f t="shared" si="88"/>
        <v>14119430</v>
      </c>
      <c r="AG87" s="5">
        <f t="shared" si="88"/>
        <v>253601023</v>
      </c>
      <c r="AH87" s="5">
        <f t="shared" si="88"/>
        <v>7453165</v>
      </c>
      <c r="AI87" s="5">
        <f t="shared" si="88"/>
        <v>84707257.998999998</v>
      </c>
      <c r="AJ87" s="5">
        <f t="shared" si="88"/>
        <v>345761445.99900001</v>
      </c>
      <c r="AK87" s="5">
        <f>AF87+AJ87</f>
        <v>359880875.99900001</v>
      </c>
      <c r="AL87" s="122">
        <f>AL88+AL89+AL90+AL91+AL92+AL93</f>
        <v>6446555.8330000006</v>
      </c>
      <c r="AM87" s="5">
        <f>AM88+AM89+AM90+AM91+AM92+AM93</f>
        <v>3998576</v>
      </c>
      <c r="AN87" s="5">
        <f>AN88+AN89+AN90+AN91+AN92+AN93</f>
        <v>5827371</v>
      </c>
      <c r="AO87" s="123">
        <f>AL87+AM87+AN87</f>
        <v>16272502.833000001</v>
      </c>
      <c r="AP87" s="122">
        <f>AP88+AP89+AP90+AP91+AP92+AP93</f>
        <v>295100242.80799997</v>
      </c>
      <c r="AQ87" s="5">
        <f>AQ88+AQ89+AQ90+AQ91+AQ92+AQ93</f>
        <v>1110000</v>
      </c>
      <c r="AR87" s="122">
        <f>AR88+AR89+AR90+AR91+AR92+AR93</f>
        <v>143281312.75199997</v>
      </c>
      <c r="AS87" s="123">
        <f>AP87+AQ87+AR87</f>
        <v>439491555.55999994</v>
      </c>
      <c r="AT87" s="126">
        <f>AO87+AS87</f>
        <v>455764058.39299995</v>
      </c>
      <c r="AU87" s="146">
        <f>AU88+AU89+AU90+AU91+AU92+AU93</f>
        <v>6626194</v>
      </c>
      <c r="AV87" s="5">
        <f>AV88+AV89+AV90+AV91+AV92+AV93</f>
        <v>3998575</v>
      </c>
      <c r="AW87" s="5">
        <f>AW88+AW89+AW90+AW91+AW92+AW93</f>
        <v>5827341</v>
      </c>
      <c r="AX87" s="64">
        <f t="shared" si="72"/>
        <v>16452110</v>
      </c>
      <c r="AY87" s="5">
        <f>AY88+AY89+AY90+AY91+AY92+AY93</f>
        <v>352168843</v>
      </c>
      <c r="AZ87" s="5">
        <f>AZ88+AZ89+AZ90+AZ91+AZ92+AZ93</f>
        <v>0</v>
      </c>
      <c r="BA87" s="5">
        <f>BA88+BA89+BA90+BA91+BA92+BA93</f>
        <v>204129759</v>
      </c>
      <c r="BB87" s="146">
        <f t="shared" si="66"/>
        <v>556298602</v>
      </c>
      <c r="BC87" s="71">
        <f t="shared" si="67"/>
        <v>572750712</v>
      </c>
      <c r="BD87" s="5">
        <f>BD88+BD89+BD90+BD91+BD92+BD93</f>
        <v>6810835</v>
      </c>
      <c r="BE87" s="5">
        <f>BE88+BE89+BE90+BE91+BE92+BE93</f>
        <v>3998575</v>
      </c>
      <c r="BF87" s="5">
        <f>BF88+BF89+BF90+BF91+BF92+BF93</f>
        <v>5827371</v>
      </c>
      <c r="BG87" s="64">
        <f t="shared" si="73"/>
        <v>16636781</v>
      </c>
      <c r="BH87" s="5">
        <f>BH88+BH89+BH90+BH91+BH92+BH93</f>
        <v>488276640</v>
      </c>
      <c r="BI87" s="5">
        <f>BI88+BI89+BI90+BI91+BI92+BI93</f>
        <v>0</v>
      </c>
      <c r="BJ87" s="5">
        <f>BJ88+BJ89+BJ90+BJ91+BJ92+BJ93</f>
        <v>252340758</v>
      </c>
      <c r="BK87" s="64">
        <f t="shared" si="74"/>
        <v>740617398</v>
      </c>
      <c r="BL87" s="71">
        <f t="shared" si="75"/>
        <v>757254179</v>
      </c>
    </row>
    <row r="88" spans="1:64" ht="17.25" thickBot="1" x14ac:dyDescent="0.3">
      <c r="A88" s="79">
        <v>114</v>
      </c>
      <c r="B88" s="152" t="s">
        <v>246</v>
      </c>
      <c r="C88" s="188">
        <f>'[8]Classification prog-économique'!$D$75*1000</f>
        <v>660200</v>
      </c>
      <c r="D88" s="188">
        <f>'[8]Classification prog-économique'!$G$75*1000</f>
        <v>757800</v>
      </c>
      <c r="E88" s="188">
        <f>'[8]Classification prog-économique'!$J$75*1000</f>
        <v>0</v>
      </c>
      <c r="F88" s="202">
        <f t="shared" si="79"/>
        <v>1418000</v>
      </c>
      <c r="G88" s="175">
        <f>'[8]Classification prog-économique'!$P$75*1000</f>
        <v>1745000</v>
      </c>
      <c r="H88" s="175">
        <f>'[8]Classification prog-économique'!$S$75*1000</f>
        <v>0</v>
      </c>
      <c r="I88" s="169">
        <f t="shared" si="68"/>
        <v>1745000</v>
      </c>
      <c r="J88" s="200">
        <f t="shared" si="82"/>
        <v>3163000</v>
      </c>
      <c r="K88" s="121">
        <v>1281654.0769999998</v>
      </c>
      <c r="L88" s="121">
        <v>835765.31200000003</v>
      </c>
      <c r="M88" s="121">
        <v>0</v>
      </c>
      <c r="N88" s="125">
        <f t="shared" si="63"/>
        <v>2117419.389</v>
      </c>
      <c r="O88" s="121">
        <v>1064034.777</v>
      </c>
      <c r="P88" s="137">
        <v>0</v>
      </c>
      <c r="Q88" s="121">
        <v>0</v>
      </c>
      <c r="R88" s="124">
        <f t="shared" si="64"/>
        <v>1064034.777</v>
      </c>
      <c r="S88" s="126">
        <f t="shared" si="65"/>
        <v>3181454.1660000002</v>
      </c>
      <c r="T88" s="7">
        <f>'[6]Classification programmatique'!$D$69*1000</f>
        <v>1356998.6079999998</v>
      </c>
      <c r="U88" s="7">
        <f>'[6]Classification programmatique'!$G$69*1000</f>
        <v>1530138.9359999998</v>
      </c>
      <c r="V88" s="7">
        <f>'[6]Classification programmatique'!$J$69*1000</f>
        <v>67888.758999999991</v>
      </c>
      <c r="W88" s="65">
        <f t="shared" ref="W88:W93" si="89">T88+U88+V88</f>
        <v>2955026.3029999998</v>
      </c>
      <c r="X88" s="7">
        <f>'[6]Classification programmatique'!$P$69*1000</f>
        <v>1478698.8319999999</v>
      </c>
      <c r="Y88" s="7">
        <v>0</v>
      </c>
      <c r="Z88" s="7">
        <v>0</v>
      </c>
      <c r="AA88" s="65">
        <f t="shared" ref="AA88:AA93" si="90">SUM(X88:Z88)</f>
        <v>1478698.8319999999</v>
      </c>
      <c r="AB88" s="71">
        <f>W88+AA88</f>
        <v>4433725.1349999998</v>
      </c>
      <c r="AC88" s="23">
        <v>1988211</v>
      </c>
      <c r="AD88" s="23">
        <v>2585664</v>
      </c>
      <c r="AE88" s="23">
        <v>240204</v>
      </c>
      <c r="AF88" s="65">
        <f t="shared" ref="AF88:AF93" si="91">AC88+AD88+AE88</f>
        <v>4814079</v>
      </c>
      <c r="AG88" s="23">
        <v>4601779</v>
      </c>
      <c r="AH88" s="7">
        <v>0</v>
      </c>
      <c r="AI88" s="7">
        <v>0</v>
      </c>
      <c r="AJ88" s="65">
        <f t="shared" ref="AJ88:AJ93" si="92">SUM(AG88:AI88)</f>
        <v>4601779</v>
      </c>
      <c r="AK88" s="71">
        <f t="shared" si="77"/>
        <v>9415858</v>
      </c>
      <c r="AL88" s="7">
        <f>'[10]TMC Prog-Eco'!$C$90</f>
        <v>1766079.8670000001</v>
      </c>
      <c r="AM88" s="7">
        <f>'[10]TMC Prog-Eco'!$D$90</f>
        <v>2994764</v>
      </c>
      <c r="AN88" s="7">
        <f>'[10]TMC Prog-Eco'!$E$90</f>
        <v>173840</v>
      </c>
      <c r="AO88" s="88">
        <f t="shared" ref="AO88:AO93" si="93">AL88+AM88+AN88</f>
        <v>4934683.8670000006</v>
      </c>
      <c r="AP88" s="7">
        <f>'[10]TMC Prog-Eco'!$H$90</f>
        <v>5000000</v>
      </c>
      <c r="AQ88" s="7">
        <v>0</v>
      </c>
      <c r="AR88" s="7">
        <v>0</v>
      </c>
      <c r="AS88" s="65">
        <f t="shared" ref="AS88:AS93" si="94">SUM(AP88:AR88)</f>
        <v>5000000</v>
      </c>
      <c r="AT88" s="71">
        <f>AO88+AS88</f>
        <v>9934683.8670000006</v>
      </c>
      <c r="AU88" s="13">
        <v>1814725</v>
      </c>
      <c r="AV88" s="13">
        <v>2994763</v>
      </c>
      <c r="AW88" s="13">
        <v>173840</v>
      </c>
      <c r="AX88" s="88">
        <f t="shared" si="72"/>
        <v>4983328</v>
      </c>
      <c r="AY88" s="13">
        <v>2500000</v>
      </c>
      <c r="AZ88" s="13">
        <v>0</v>
      </c>
      <c r="BA88" s="13">
        <v>0</v>
      </c>
      <c r="BB88" s="88">
        <f t="shared" si="66"/>
        <v>2500000</v>
      </c>
      <c r="BC88" s="71">
        <f t="shared" si="67"/>
        <v>7483328</v>
      </c>
      <c r="BD88" s="13">
        <v>1864736</v>
      </c>
      <c r="BE88" s="13">
        <v>2994763</v>
      </c>
      <c r="BF88" s="13">
        <v>173840</v>
      </c>
      <c r="BG88" s="88">
        <f t="shared" si="73"/>
        <v>5033339</v>
      </c>
      <c r="BH88" s="13">
        <v>0</v>
      </c>
      <c r="BI88" s="13">
        <v>0</v>
      </c>
      <c r="BJ88" s="13">
        <v>0</v>
      </c>
      <c r="BK88" s="88">
        <f t="shared" si="74"/>
        <v>0</v>
      </c>
      <c r="BL88" s="71">
        <f t="shared" si="75"/>
        <v>5033339</v>
      </c>
    </row>
    <row r="89" spans="1:64" ht="33" customHeight="1" thickBot="1" x14ac:dyDescent="0.3">
      <c r="A89" s="79">
        <v>115</v>
      </c>
      <c r="B89" s="152" t="s">
        <v>273</v>
      </c>
      <c r="C89" s="188">
        <f>'[8]Classification prog-économique'!$D$76*1000</f>
        <v>141000</v>
      </c>
      <c r="D89" s="188">
        <f>'[8]Classification prog-économique'!$G$76*1000</f>
        <v>10500</v>
      </c>
      <c r="E89" s="188">
        <f>'[8]Classification prog-économique'!$J$76*1000</f>
        <v>182200</v>
      </c>
      <c r="F89" s="202">
        <f t="shared" si="79"/>
        <v>333700</v>
      </c>
      <c r="G89" s="175">
        <f>'[8]Classification prog-économique'!$P$76*1000</f>
        <v>29446800</v>
      </c>
      <c r="H89" s="175">
        <f>'[8]Classification prog-économique'!$S$76*1000</f>
        <v>40498563.183271006</v>
      </c>
      <c r="I89" s="169">
        <f t="shared" si="68"/>
        <v>69945363.183271006</v>
      </c>
      <c r="J89" s="200">
        <f t="shared" si="82"/>
        <v>70279063.183271006</v>
      </c>
      <c r="K89" s="121">
        <v>103572.17</v>
      </c>
      <c r="L89" s="121">
        <v>22200</v>
      </c>
      <c r="M89" s="121">
        <v>1065330</v>
      </c>
      <c r="N89" s="125">
        <f t="shared" si="63"/>
        <v>1191102.17</v>
      </c>
      <c r="O89" s="121">
        <v>26128773.52</v>
      </c>
      <c r="P89" s="137">
        <v>11300769.291000001</v>
      </c>
      <c r="Q89" s="121">
        <f>'[7]Classification programmatique'!$V$76*1000</f>
        <v>10451544.4737108</v>
      </c>
      <c r="R89" s="124">
        <f t="shared" si="64"/>
        <v>47881087.284710802</v>
      </c>
      <c r="S89" s="126">
        <f t="shared" si="65"/>
        <v>49072189.454710804</v>
      </c>
      <c r="T89" s="7">
        <f>'[6]Classification programmatique'!$D$70*1000</f>
        <v>3903880.4149999996</v>
      </c>
      <c r="U89" s="7">
        <f>'[6]Classification programmatique'!$G$70*1000</f>
        <v>117949.99999999999</v>
      </c>
      <c r="V89" s="7">
        <f>'[6]Classification programmatique'!$J$70*1000</f>
        <v>2176913.5</v>
      </c>
      <c r="W89" s="65">
        <f t="shared" si="89"/>
        <v>6198743.9149999991</v>
      </c>
      <c r="X89" s="7">
        <f>'[6]Classification programmatique'!$P$70*1000</f>
        <v>31832459.478999998</v>
      </c>
      <c r="Y89" s="7">
        <f>'[6]Classification programmatique'!$S$70*1000</f>
        <v>5763434.1113073863</v>
      </c>
      <c r="Z89" s="7">
        <f>'[6]Classification programmatique'!$V$70*1000</f>
        <v>1504770.11759243</v>
      </c>
      <c r="AA89" s="65">
        <f t="shared" si="90"/>
        <v>39100663.707899816</v>
      </c>
      <c r="AB89" s="71">
        <f>W89+AA89</f>
        <v>45299407.622899815</v>
      </c>
      <c r="AC89" s="25">
        <v>4412844</v>
      </c>
      <c r="AD89" s="25">
        <v>153000</v>
      </c>
      <c r="AE89" s="25">
        <v>2545656</v>
      </c>
      <c r="AF89" s="65">
        <f t="shared" si="91"/>
        <v>7111500</v>
      </c>
      <c r="AG89" s="25">
        <v>29089814</v>
      </c>
      <c r="AH89" s="25">
        <v>5573169</v>
      </c>
      <c r="AI89" s="25">
        <v>8647000</v>
      </c>
      <c r="AJ89" s="65">
        <f t="shared" si="92"/>
        <v>43309983</v>
      </c>
      <c r="AK89" s="71">
        <f>AF89+AJ89</f>
        <v>50421483</v>
      </c>
      <c r="AL89" s="7">
        <f>'[10]TMC Prog-Eco'!$C$91</f>
        <v>4115766.3110000002</v>
      </c>
      <c r="AM89" s="7">
        <f>'[10]TMC Prog-Eco'!$D$91</f>
        <v>445000</v>
      </c>
      <c r="AN89" s="7">
        <f>'[10]TMC Prog-Eco'!$E$91</f>
        <v>2832656</v>
      </c>
      <c r="AO89" s="88">
        <f t="shared" si="93"/>
        <v>7393422.3110000007</v>
      </c>
      <c r="AP89" s="7">
        <f>'[10]TMC Prog-Eco'!$H$91</f>
        <v>31599648.800000001</v>
      </c>
      <c r="AQ89" s="7">
        <f>'[10]TMC Prog-Eco'!$J$91</f>
        <v>500000</v>
      </c>
      <c r="AR89" s="7">
        <f>'[10]TMC Prog-Eco'!$L$91</f>
        <v>2500000</v>
      </c>
      <c r="AS89" s="65">
        <f t="shared" si="94"/>
        <v>34599648.799999997</v>
      </c>
      <c r="AT89" s="71">
        <f>AO89+AS89</f>
        <v>41993071.111000001</v>
      </c>
      <c r="AU89" s="13">
        <v>4230709</v>
      </c>
      <c r="AV89" s="13">
        <v>445000</v>
      </c>
      <c r="AW89" s="13">
        <v>2832656</v>
      </c>
      <c r="AX89" s="88">
        <f t="shared" si="72"/>
        <v>7508365</v>
      </c>
      <c r="AY89" s="13">
        <v>27508456</v>
      </c>
      <c r="AZ89" s="13">
        <v>0</v>
      </c>
      <c r="BA89" s="13">
        <v>0</v>
      </c>
      <c r="BB89" s="88">
        <f t="shared" si="66"/>
        <v>27508456</v>
      </c>
      <c r="BC89" s="71">
        <f t="shared" si="67"/>
        <v>35016821</v>
      </c>
      <c r="BD89" s="13">
        <v>4348836</v>
      </c>
      <c r="BE89" s="13">
        <v>445000</v>
      </c>
      <c r="BF89" s="13">
        <v>2832656</v>
      </c>
      <c r="BG89" s="88">
        <f t="shared" si="73"/>
        <v>7626492</v>
      </c>
      <c r="BH89" s="13">
        <v>20563495</v>
      </c>
      <c r="BI89" s="13">
        <v>0</v>
      </c>
      <c r="BJ89" s="13">
        <v>0</v>
      </c>
      <c r="BK89" s="88">
        <f t="shared" si="74"/>
        <v>20563495</v>
      </c>
      <c r="BL89" s="71">
        <f t="shared" si="75"/>
        <v>28189987</v>
      </c>
    </row>
    <row r="90" spans="1:64" ht="17.25" thickBot="1" x14ac:dyDescent="0.3">
      <c r="A90" s="79" t="s">
        <v>124</v>
      </c>
      <c r="B90" s="152" t="s">
        <v>125</v>
      </c>
      <c r="C90" s="188">
        <f>'[8]Classification prog-économique'!$D$77*1000</f>
        <v>3364000</v>
      </c>
      <c r="D90" s="188">
        <f>'[8]Classification prog-économique'!$G$77*1000</f>
        <v>148400</v>
      </c>
      <c r="E90" s="188">
        <f>'[8]Classification prog-économique'!$J$77*1000</f>
        <v>829300</v>
      </c>
      <c r="F90" s="202">
        <f t="shared" si="79"/>
        <v>4341700</v>
      </c>
      <c r="G90" s="175">
        <f>'[8]Classification prog-économique'!$P$77*1000</f>
        <v>1447100</v>
      </c>
      <c r="H90" s="175">
        <f>'[8]Classification prog-économique'!$S$77*1000</f>
        <v>4535429.3359999992</v>
      </c>
      <c r="I90" s="169">
        <f t="shared" si="68"/>
        <v>5982529.3359999992</v>
      </c>
      <c r="J90" s="200">
        <f t="shared" si="82"/>
        <v>10324229.335999999</v>
      </c>
      <c r="K90" s="121">
        <v>3790820.4190000002</v>
      </c>
      <c r="L90" s="121">
        <v>76000</v>
      </c>
      <c r="M90" s="121">
        <v>900341</v>
      </c>
      <c r="N90" s="125">
        <f t="shared" si="63"/>
        <v>4767161.4189999998</v>
      </c>
      <c r="O90" s="121">
        <v>1327771.7039999999</v>
      </c>
      <c r="P90" s="137">
        <v>12455572.154999999</v>
      </c>
      <c r="Q90" s="121">
        <v>491630.91</v>
      </c>
      <c r="R90" s="124">
        <f t="shared" si="64"/>
        <v>14274974.768999999</v>
      </c>
      <c r="S90" s="126">
        <f t="shared" si="65"/>
        <v>19042136.188000001</v>
      </c>
      <c r="T90" s="7">
        <v>0</v>
      </c>
      <c r="U90" s="7">
        <v>0</v>
      </c>
      <c r="V90" s="7">
        <v>0</v>
      </c>
      <c r="W90" s="65">
        <f t="shared" si="89"/>
        <v>0</v>
      </c>
      <c r="X90" s="7">
        <v>0</v>
      </c>
      <c r="Y90" s="7">
        <v>0</v>
      </c>
      <c r="Z90" s="7">
        <v>0</v>
      </c>
      <c r="AA90" s="65">
        <f t="shared" si="90"/>
        <v>0</v>
      </c>
      <c r="AB90" s="71">
        <f>AA90+W90</f>
        <v>0</v>
      </c>
      <c r="AC90" s="7">
        <v>0</v>
      </c>
      <c r="AD90" s="7">
        <v>0</v>
      </c>
      <c r="AE90" s="7">
        <v>0</v>
      </c>
      <c r="AF90" s="65">
        <f t="shared" si="91"/>
        <v>0</v>
      </c>
      <c r="AG90" s="7">
        <v>0</v>
      </c>
      <c r="AH90" s="7">
        <v>0</v>
      </c>
      <c r="AI90" s="7">
        <v>0</v>
      </c>
      <c r="AJ90" s="65">
        <f t="shared" si="92"/>
        <v>0</v>
      </c>
      <c r="AK90" s="71">
        <f>AJ90+AF90</f>
        <v>0</v>
      </c>
      <c r="AL90" s="7">
        <v>0</v>
      </c>
      <c r="AM90" s="7">
        <v>0</v>
      </c>
      <c r="AN90" s="7">
        <v>0</v>
      </c>
      <c r="AO90" s="88">
        <f t="shared" si="93"/>
        <v>0</v>
      </c>
      <c r="AP90" s="7">
        <v>0</v>
      </c>
      <c r="AQ90" s="7">
        <v>0</v>
      </c>
      <c r="AR90" s="7">
        <v>0</v>
      </c>
      <c r="AS90" s="65">
        <f t="shared" si="94"/>
        <v>0</v>
      </c>
      <c r="AT90" s="71">
        <f>AS90+AO90</f>
        <v>0</v>
      </c>
      <c r="AU90" s="13">
        <v>0</v>
      </c>
      <c r="AV90" s="13">
        <v>0</v>
      </c>
      <c r="AW90" s="13">
        <v>0</v>
      </c>
      <c r="AX90" s="88">
        <f t="shared" si="72"/>
        <v>0</v>
      </c>
      <c r="AY90" s="13">
        <v>0</v>
      </c>
      <c r="AZ90" s="13">
        <v>0</v>
      </c>
      <c r="BA90" s="13">
        <v>0</v>
      </c>
      <c r="BB90" s="88">
        <f t="shared" si="66"/>
        <v>0</v>
      </c>
      <c r="BC90" s="71">
        <f t="shared" si="67"/>
        <v>0</v>
      </c>
      <c r="BD90" s="13">
        <v>0</v>
      </c>
      <c r="BE90" s="13">
        <v>0</v>
      </c>
      <c r="BF90" s="13">
        <v>0</v>
      </c>
      <c r="BG90" s="88">
        <f t="shared" si="73"/>
        <v>0</v>
      </c>
      <c r="BH90" s="13">
        <v>0</v>
      </c>
      <c r="BI90" s="13">
        <v>0</v>
      </c>
      <c r="BJ90" s="13">
        <v>0</v>
      </c>
      <c r="BK90" s="88">
        <f t="shared" si="74"/>
        <v>0</v>
      </c>
      <c r="BL90" s="71">
        <f t="shared" si="75"/>
        <v>0</v>
      </c>
    </row>
    <row r="91" spans="1:64" ht="17.25" thickBot="1" x14ac:dyDescent="0.3">
      <c r="A91" s="79" t="s">
        <v>129</v>
      </c>
      <c r="B91" s="152" t="s">
        <v>260</v>
      </c>
      <c r="C91" s="188">
        <f>'[8]Classification prog-économique'!$D$78*1000</f>
        <v>147900</v>
      </c>
      <c r="D91" s="188">
        <f>'[8]Classification prog-économique'!$G$78*1000</f>
        <v>25400</v>
      </c>
      <c r="E91" s="188">
        <f>'[8]Classification prog-économique'!$J$78*1000</f>
        <v>715900</v>
      </c>
      <c r="F91" s="202">
        <f t="shared" si="79"/>
        <v>889200</v>
      </c>
      <c r="G91" s="171">
        <f>'[8]Classification prog-économique'!$P$78*1000</f>
        <v>81382100</v>
      </c>
      <c r="H91" s="171">
        <f>'[8]Classification prog-économique'!$S$78*1000</f>
        <v>48880501.066999994</v>
      </c>
      <c r="I91" s="169">
        <f t="shared" si="68"/>
        <v>130262601.067</v>
      </c>
      <c r="J91" s="200">
        <f t="shared" si="82"/>
        <v>131151801.067</v>
      </c>
      <c r="K91" s="121">
        <v>108960.845</v>
      </c>
      <c r="L91" s="25">
        <v>24000</v>
      </c>
      <c r="M91" s="121">
        <v>424267.25</v>
      </c>
      <c r="N91" s="125">
        <f t="shared" si="63"/>
        <v>557228.09499999997</v>
      </c>
      <c r="O91" s="121">
        <f>'[7]Classification programmatique'!$P$78*1000</f>
        <v>110267305.92266999</v>
      </c>
      <c r="P91" s="137">
        <f>'[7]Classification programmatique'!$S$78*1000</f>
        <v>1090207.75</v>
      </c>
      <c r="Q91" s="121">
        <f>'[7]Classification programmatique'!$V$78*1000</f>
        <v>71696288.631609604</v>
      </c>
      <c r="R91" s="124">
        <f t="shared" si="64"/>
        <v>183053802.3042796</v>
      </c>
      <c r="S91" s="126">
        <f t="shared" si="65"/>
        <v>183611030.39927959</v>
      </c>
      <c r="T91" s="7">
        <f>'[6]Classification programmatique'!$D$72*1000</f>
        <v>302583.39399999997</v>
      </c>
      <c r="U91" s="7">
        <f>'[6]Classification programmatique'!$G$72*1000</f>
        <v>27599.999999999996</v>
      </c>
      <c r="V91" s="7">
        <f>'[6]Classification programmatique'!$J$72*1000</f>
        <v>555875</v>
      </c>
      <c r="W91" s="65">
        <f t="shared" si="89"/>
        <v>886058.39399999997</v>
      </c>
      <c r="X91" s="7">
        <f>'[6]Classification programmatique'!$P$72*1000</f>
        <v>60338012.511</v>
      </c>
      <c r="Y91" s="7">
        <f>'[6]Classification programmatique'!$S$72*1000</f>
        <v>73692.997197250006</v>
      </c>
      <c r="Z91" s="7">
        <f>'[6]Classification programmatique'!$V$72*1000</f>
        <v>73104908.299853668</v>
      </c>
      <c r="AA91" s="65">
        <f t="shared" si="90"/>
        <v>133516613.80805092</v>
      </c>
      <c r="AB91" s="71">
        <f t="shared" ref="AB91:AB102" si="95">W91+AA91</f>
        <v>134402672.20205092</v>
      </c>
      <c r="AC91" s="25">
        <v>161877</v>
      </c>
      <c r="AD91" s="25">
        <v>36600</v>
      </c>
      <c r="AE91" s="25">
        <v>575875</v>
      </c>
      <c r="AF91" s="65">
        <f t="shared" si="91"/>
        <v>774352</v>
      </c>
      <c r="AG91" s="25">
        <v>61515308</v>
      </c>
      <c r="AH91" s="7">
        <v>0</v>
      </c>
      <c r="AI91" s="25">
        <v>28470257.999000002</v>
      </c>
      <c r="AJ91" s="65">
        <f t="shared" si="92"/>
        <v>89985565.998999998</v>
      </c>
      <c r="AK91" s="71">
        <f t="shared" ref="AK91:AK98" si="96">AF91+AJ91</f>
        <v>90759917.998999998</v>
      </c>
      <c r="AL91" s="7">
        <f>'[10]TMC Prog-Eco'!$C$93</f>
        <v>134561.886</v>
      </c>
      <c r="AM91" s="7">
        <f>'[10]TMC Prog-Eco'!$D$93</f>
        <v>41600</v>
      </c>
      <c r="AN91" s="7">
        <f>'[10]TMC Prog-Eco'!$E$93</f>
        <v>695875</v>
      </c>
      <c r="AO91" s="88">
        <f t="shared" si="93"/>
        <v>872036.88599999994</v>
      </c>
      <c r="AP91" s="7">
        <f>'[10]TMC Prog-Eco'!$H$93</f>
        <v>60892648.828000002</v>
      </c>
      <c r="AQ91" s="7">
        <v>0</v>
      </c>
      <c r="AR91" s="7">
        <f>'[10]TMC Prog-Eco'!$L$93</f>
        <v>42485755.523999996</v>
      </c>
      <c r="AS91" s="65">
        <f t="shared" si="94"/>
        <v>103378404.352</v>
      </c>
      <c r="AT91" s="71">
        <f>AO91+AS91</f>
        <v>104250441.23800001</v>
      </c>
      <c r="AU91" s="13">
        <v>138525</v>
      </c>
      <c r="AV91" s="13">
        <v>41600</v>
      </c>
      <c r="AW91" s="13">
        <v>695845</v>
      </c>
      <c r="AX91" s="88">
        <f t="shared" si="72"/>
        <v>875970</v>
      </c>
      <c r="AY91" s="13">
        <v>63580306</v>
      </c>
      <c r="AZ91" s="13">
        <v>0</v>
      </c>
      <c r="BA91" s="15">
        <v>82043648</v>
      </c>
      <c r="BB91" s="88">
        <f t="shared" si="66"/>
        <v>145623954</v>
      </c>
      <c r="BC91" s="71">
        <f t="shared" si="67"/>
        <v>146499924</v>
      </c>
      <c r="BD91" s="13">
        <v>142599</v>
      </c>
      <c r="BE91" s="13">
        <v>41600</v>
      </c>
      <c r="BF91" s="13">
        <v>695875</v>
      </c>
      <c r="BG91" s="88">
        <f t="shared" si="73"/>
        <v>880074</v>
      </c>
      <c r="BH91" s="13">
        <v>103991666</v>
      </c>
      <c r="BI91" s="13">
        <v>0</v>
      </c>
      <c r="BJ91" s="15">
        <v>62627819</v>
      </c>
      <c r="BK91" s="88">
        <f t="shared" si="74"/>
        <v>166619485</v>
      </c>
      <c r="BL91" s="71">
        <f t="shared" si="75"/>
        <v>167499559</v>
      </c>
    </row>
    <row r="92" spans="1:64" ht="17.25" thickBot="1" x14ac:dyDescent="0.3">
      <c r="A92" s="84">
        <v>116</v>
      </c>
      <c r="B92" s="152" t="s">
        <v>244</v>
      </c>
      <c r="C92" s="188"/>
      <c r="D92" s="188"/>
      <c r="E92" s="188"/>
      <c r="F92" s="202">
        <f t="shared" si="79"/>
        <v>0</v>
      </c>
      <c r="G92" s="171"/>
      <c r="H92" s="171"/>
      <c r="I92" s="169">
        <f t="shared" si="68"/>
        <v>0</v>
      </c>
      <c r="J92" s="200">
        <f t="shared" si="82"/>
        <v>0</v>
      </c>
      <c r="K92" s="163"/>
      <c r="L92" s="25"/>
      <c r="M92" s="25"/>
      <c r="N92" s="125">
        <f t="shared" si="63"/>
        <v>0</v>
      </c>
      <c r="O92" s="25"/>
      <c r="P92" s="25"/>
      <c r="Q92" s="25"/>
      <c r="R92" s="124">
        <f t="shared" si="64"/>
        <v>0</v>
      </c>
      <c r="S92" s="126">
        <f t="shared" si="65"/>
        <v>0</v>
      </c>
      <c r="T92" s="7">
        <f>'[6]Classification programmatique'!$D$71*1000</f>
        <v>381774.19299999997</v>
      </c>
      <c r="U92" s="7">
        <f>'[6]Classification programmatique'!$G$71*1000</f>
        <v>140384</v>
      </c>
      <c r="V92" s="7">
        <f>'[6]Classification programmatique'!$J$71*1000</f>
        <v>455866.63999999996</v>
      </c>
      <c r="W92" s="65">
        <f t="shared" si="89"/>
        <v>978024.83299999987</v>
      </c>
      <c r="X92" s="7">
        <f>'[6]Classification programmatique'!$P$71*1000</f>
        <v>146450674.546</v>
      </c>
      <c r="Y92" s="7">
        <f>'[6]Classification programmatique'!$S$71*1000</f>
        <v>253449.84176070496</v>
      </c>
      <c r="Z92" s="7">
        <f>'[6]Classification programmatique'!$V$71*1000</f>
        <v>22030417.607550658</v>
      </c>
      <c r="AA92" s="65">
        <f t="shared" si="90"/>
        <v>168734541.99531135</v>
      </c>
      <c r="AB92" s="71">
        <f t="shared" si="95"/>
        <v>169712566.82831135</v>
      </c>
      <c r="AC92" s="25">
        <v>286918</v>
      </c>
      <c r="AD92" s="25">
        <v>448212</v>
      </c>
      <c r="AE92" s="25">
        <v>392000</v>
      </c>
      <c r="AF92" s="65">
        <f t="shared" si="91"/>
        <v>1127130</v>
      </c>
      <c r="AG92" s="25">
        <v>102842011</v>
      </c>
      <c r="AH92" s="25">
        <v>1879996</v>
      </c>
      <c r="AI92" s="25">
        <v>28645000</v>
      </c>
      <c r="AJ92" s="65">
        <f t="shared" si="92"/>
        <v>133367007</v>
      </c>
      <c r="AK92" s="71">
        <f t="shared" si="96"/>
        <v>134494137</v>
      </c>
      <c r="AL92" s="7">
        <f>'[10]TMC Prog-Eco'!$C$92</f>
        <v>248805.30100000001</v>
      </c>
      <c r="AM92" s="7">
        <f>'[10]TMC Prog-Eco'!$D$92</f>
        <v>482212</v>
      </c>
      <c r="AN92" s="7">
        <f>'[10]TMC Prog-Eco'!$E$92</f>
        <v>2125000</v>
      </c>
      <c r="AO92" s="88">
        <f t="shared" si="93"/>
        <v>2856017.301</v>
      </c>
      <c r="AP92" s="7">
        <f>'[10]TMC Prog-Eco'!$H$92</f>
        <v>111721888.417</v>
      </c>
      <c r="AQ92" s="7">
        <f>'[10]TMC Prog-Eco'!$J$92</f>
        <v>610000</v>
      </c>
      <c r="AR92" s="7">
        <f>'[10]TMC Prog-Eco'!$L$92</f>
        <v>46197161</v>
      </c>
      <c r="AS92" s="65">
        <f t="shared" si="94"/>
        <v>158529049.417</v>
      </c>
      <c r="AT92" s="71">
        <f>AS92+AO92</f>
        <v>161385066.71799999</v>
      </c>
      <c r="AU92" s="13">
        <v>255786</v>
      </c>
      <c r="AV92" s="13">
        <v>482212</v>
      </c>
      <c r="AW92" s="13">
        <v>2125000</v>
      </c>
      <c r="AX92" s="88">
        <f t="shared" si="72"/>
        <v>2862998</v>
      </c>
      <c r="AY92" s="7">
        <v>144578610</v>
      </c>
      <c r="AZ92" s="7">
        <v>0</v>
      </c>
      <c r="BA92" s="7">
        <v>110410991</v>
      </c>
      <c r="BB92" s="88">
        <f t="shared" si="66"/>
        <v>254989601</v>
      </c>
      <c r="BC92" s="71">
        <f t="shared" si="67"/>
        <v>257852599</v>
      </c>
      <c r="BD92" s="13">
        <v>262964</v>
      </c>
      <c r="BE92" s="13">
        <v>482212</v>
      </c>
      <c r="BF92" s="13">
        <v>2125000</v>
      </c>
      <c r="BG92" s="88">
        <f t="shared" si="73"/>
        <v>2870176</v>
      </c>
      <c r="BH92" s="7">
        <v>238972477</v>
      </c>
      <c r="BI92" s="7">
        <v>0</v>
      </c>
      <c r="BJ92" s="7">
        <v>175933199</v>
      </c>
      <c r="BK92" s="88">
        <f t="shared" si="74"/>
        <v>414905676</v>
      </c>
      <c r="BL92" s="71">
        <f t="shared" si="75"/>
        <v>417775852</v>
      </c>
    </row>
    <row r="93" spans="1:64" ht="17.25" thickBot="1" x14ac:dyDescent="0.3">
      <c r="A93" s="80" t="s">
        <v>131</v>
      </c>
      <c r="B93" s="152" t="s">
        <v>261</v>
      </c>
      <c r="C93" s="188">
        <f>'[8]Classification prog-économique'!$D$79*1000</f>
        <v>54700</v>
      </c>
      <c r="D93" s="188">
        <f>'[8]Classification prog-économique'!$G$79*1000</f>
        <v>5300</v>
      </c>
      <c r="E93" s="188">
        <f>'[8]Classification prog-économique'!$J$79*1000</f>
        <v>29800</v>
      </c>
      <c r="F93" s="202">
        <f t="shared" si="79"/>
        <v>89800</v>
      </c>
      <c r="G93" s="171">
        <f>'[8]Classification prog-économique'!$P$79*1000</f>
        <v>16670599.999999998</v>
      </c>
      <c r="H93" s="171">
        <f>'[8]Classification prog-économique'!$S$79*1000</f>
        <v>7019061.4909999995</v>
      </c>
      <c r="I93" s="169">
        <f t="shared" si="68"/>
        <v>23689661.490999997</v>
      </c>
      <c r="J93" s="200">
        <f t="shared" si="82"/>
        <v>23779461.490999997</v>
      </c>
      <c r="K93" s="121">
        <v>91774.953999999998</v>
      </c>
      <c r="L93" s="25">
        <v>21000</v>
      </c>
      <c r="M93" s="121">
        <v>209812.5</v>
      </c>
      <c r="N93" s="125">
        <f t="shared" si="63"/>
        <v>322587.45400000003</v>
      </c>
      <c r="O93" s="121">
        <v>35991190.238000005</v>
      </c>
      <c r="P93" s="25">
        <v>0</v>
      </c>
      <c r="Q93" s="25">
        <v>0</v>
      </c>
      <c r="R93" s="124">
        <f t="shared" si="64"/>
        <v>35991190.238000005</v>
      </c>
      <c r="S93" s="126">
        <f t="shared" si="65"/>
        <v>36313777.692000009</v>
      </c>
      <c r="T93" s="7">
        <f>'[6]Classification programmatique'!$D$73*1000</f>
        <v>156376.59899999999</v>
      </c>
      <c r="U93" s="7">
        <f>'[6]Classification programmatique'!$G$73*1000</f>
        <v>22500</v>
      </c>
      <c r="V93" s="7">
        <f>'[6]Classification programmatique'!$J$73*1000</f>
        <v>289750</v>
      </c>
      <c r="W93" s="65">
        <f t="shared" si="89"/>
        <v>468626.59899999999</v>
      </c>
      <c r="X93" s="7">
        <f>'[6]Classification programmatique'!$P$73*1000</f>
        <v>128108687.97499999</v>
      </c>
      <c r="Y93" s="7">
        <v>0</v>
      </c>
      <c r="Z93" s="7">
        <f>'[6]Classification programmatique'!$V$73*1000</f>
        <v>2559488.490549406</v>
      </c>
      <c r="AA93" s="65">
        <f t="shared" si="90"/>
        <v>130668176.46554939</v>
      </c>
      <c r="AB93" s="71">
        <f t="shared" si="95"/>
        <v>131136803.0645494</v>
      </c>
      <c r="AC93" s="30">
        <v>180944</v>
      </c>
      <c r="AD93" s="30">
        <v>35000</v>
      </c>
      <c r="AE93" s="30">
        <v>76425</v>
      </c>
      <c r="AF93" s="65">
        <f t="shared" si="91"/>
        <v>292369</v>
      </c>
      <c r="AG93" s="30">
        <v>55552111</v>
      </c>
      <c r="AH93" s="7">
        <v>0</v>
      </c>
      <c r="AI93" s="30">
        <v>18945000</v>
      </c>
      <c r="AJ93" s="65">
        <f t="shared" si="92"/>
        <v>74497111</v>
      </c>
      <c r="AK93" s="71">
        <f t="shared" si="96"/>
        <v>74789480</v>
      </c>
      <c r="AL93" s="15">
        <f>'[10]TMC Prog-Eco'!$C$94</f>
        <v>181342.46799999999</v>
      </c>
      <c r="AM93" s="15">
        <f>'[10]TMC Prog-Eco'!$D$94</f>
        <v>35000</v>
      </c>
      <c r="AN93" s="15">
        <v>0</v>
      </c>
      <c r="AO93" s="88">
        <f t="shared" si="93"/>
        <v>216342.46799999999</v>
      </c>
      <c r="AP93" s="7">
        <f>'[10]TMC Prog-Eco'!$H$94</f>
        <v>85886056.762999997</v>
      </c>
      <c r="AQ93" s="7">
        <v>0</v>
      </c>
      <c r="AR93" s="15">
        <f>'[10]TMC Prog-Eco'!$L$94</f>
        <v>52098396.228</v>
      </c>
      <c r="AS93" s="65">
        <f t="shared" si="94"/>
        <v>137984452.991</v>
      </c>
      <c r="AT93" s="71">
        <f t="shared" ref="AT93:AT98" si="97">AO93+AS93</f>
        <v>138200795.45899999</v>
      </c>
      <c r="AU93" s="13">
        <v>186449</v>
      </c>
      <c r="AV93" s="13">
        <v>35000</v>
      </c>
      <c r="AW93" s="13">
        <v>0</v>
      </c>
      <c r="AX93" s="88">
        <f t="shared" si="72"/>
        <v>221449</v>
      </c>
      <c r="AY93" s="7">
        <v>114001471</v>
      </c>
      <c r="AZ93" s="7">
        <v>0</v>
      </c>
      <c r="BA93" s="15">
        <v>11675120</v>
      </c>
      <c r="BB93" s="88">
        <f t="shared" si="66"/>
        <v>125676591</v>
      </c>
      <c r="BC93" s="71">
        <f t="shared" si="67"/>
        <v>125898040</v>
      </c>
      <c r="BD93" s="13">
        <v>191700</v>
      </c>
      <c r="BE93" s="13">
        <v>35000</v>
      </c>
      <c r="BF93" s="13">
        <v>0</v>
      </c>
      <c r="BG93" s="88">
        <f t="shared" si="73"/>
        <v>226700</v>
      </c>
      <c r="BH93" s="7">
        <v>124749002</v>
      </c>
      <c r="BI93" s="7">
        <v>0</v>
      </c>
      <c r="BJ93" s="15">
        <v>13779740</v>
      </c>
      <c r="BK93" s="88">
        <f t="shared" si="74"/>
        <v>138528742</v>
      </c>
      <c r="BL93" s="71">
        <f t="shared" si="75"/>
        <v>138755442</v>
      </c>
    </row>
    <row r="94" spans="1:64" ht="17.25" thickBot="1" x14ac:dyDescent="0.3">
      <c r="A94" s="225" t="s">
        <v>183</v>
      </c>
      <c r="B94" s="226"/>
      <c r="C94" s="203">
        <f>C95+C96+C97+C98</f>
        <v>606500</v>
      </c>
      <c r="D94" s="203">
        <f t="shared" ref="D94:E94" si="98">D95+D96+D97+D98</f>
        <v>1607100</v>
      </c>
      <c r="E94" s="203">
        <f t="shared" si="98"/>
        <v>5761400</v>
      </c>
      <c r="F94" s="202">
        <f t="shared" si="79"/>
        <v>7975000</v>
      </c>
      <c r="G94" s="174">
        <f>G95+G96+G97</f>
        <v>25279900</v>
      </c>
      <c r="H94" s="174">
        <f>H95+H96+H97</f>
        <v>0</v>
      </c>
      <c r="I94" s="169">
        <f t="shared" si="68"/>
        <v>25279900</v>
      </c>
      <c r="J94" s="200">
        <f t="shared" si="82"/>
        <v>33254900</v>
      </c>
      <c r="K94" s="162">
        <f>K95+K96+K97</f>
        <v>916710.30500000017</v>
      </c>
      <c r="L94" s="122">
        <f>L95+L96+L97</f>
        <v>1728464.713</v>
      </c>
      <c r="M94" s="122">
        <f>M95+M96+M97</f>
        <v>5066550.8130000001</v>
      </c>
      <c r="N94" s="123">
        <f t="shared" si="63"/>
        <v>7711725.8310000002</v>
      </c>
      <c r="O94" s="122">
        <f>O95+O96+O97</f>
        <v>23512998.541999999</v>
      </c>
      <c r="P94" s="122">
        <f>P95+P96+P97</f>
        <v>0</v>
      </c>
      <c r="Q94" s="122">
        <f>Q95+Q96+Q97</f>
        <v>0</v>
      </c>
      <c r="R94" s="131">
        <f t="shared" si="64"/>
        <v>23512998.541999999</v>
      </c>
      <c r="S94" s="126">
        <f t="shared" si="65"/>
        <v>31224724.373</v>
      </c>
      <c r="T94" s="5">
        <f>T95+T96+T97</f>
        <v>797002.75399999996</v>
      </c>
      <c r="U94" s="5">
        <f>U95+U96+U97</f>
        <v>1870552.987</v>
      </c>
      <c r="V94" s="5">
        <f>V95+V96+V97</f>
        <v>8039613.5079999994</v>
      </c>
      <c r="W94" s="5">
        <f>T94+U94+V94</f>
        <v>10707169.249</v>
      </c>
      <c r="X94" s="5">
        <f>X95+X96+X97+X98</f>
        <v>32300521.245999999</v>
      </c>
      <c r="Y94" s="5">
        <f>Y95+Y96+Y97+Y98</f>
        <v>0</v>
      </c>
      <c r="Z94" s="5">
        <f>Z95+Z96+Z97+Z98</f>
        <v>0</v>
      </c>
      <c r="AA94" s="5">
        <f>X94+Y94+Z94</f>
        <v>32300521.245999999</v>
      </c>
      <c r="AB94" s="5">
        <f t="shared" si="95"/>
        <v>43007690.494999997</v>
      </c>
      <c r="AC94" s="5">
        <f>AC95+AC96+AC97+AC98</f>
        <v>915558</v>
      </c>
      <c r="AD94" s="5">
        <f>AD95+AD96+AD97+AD98</f>
        <v>2575870</v>
      </c>
      <c r="AE94" s="5">
        <f>AE95+AE96+AE97+AE98</f>
        <v>7400455</v>
      </c>
      <c r="AF94" s="5">
        <f>AC94+AD94+AE94</f>
        <v>10891883</v>
      </c>
      <c r="AG94" s="5">
        <f>AG95+AG96+AG97+AG98</f>
        <v>23923409</v>
      </c>
      <c r="AH94" s="5">
        <f>AH95+AH96+AH97+AH98</f>
        <v>0</v>
      </c>
      <c r="AI94" s="5">
        <f>AI95+AI96+AI97+AI98</f>
        <v>0</v>
      </c>
      <c r="AJ94" s="5">
        <f>AG94+AH94+AI94</f>
        <v>23923409</v>
      </c>
      <c r="AK94" s="5">
        <f>AF94+AJ94</f>
        <v>34815292</v>
      </c>
      <c r="AL94" s="122">
        <f>AL95+AL96+AL97+AL98</f>
        <v>826918.73900000006</v>
      </c>
      <c r="AM94" s="5">
        <f>AM95+AM96+AM97+AM98</f>
        <v>2485486</v>
      </c>
      <c r="AN94" s="5">
        <f>AN95+AN96+AN97+AN98</f>
        <v>7490839</v>
      </c>
      <c r="AO94" s="123">
        <f>AL94+AM94+AN94</f>
        <v>10803243.739</v>
      </c>
      <c r="AP94" s="122">
        <f>AP95+AP96+AP97+AP98</f>
        <v>22846818.684999999</v>
      </c>
      <c r="AQ94" s="5">
        <f>AQ95+AQ96+AQ97+AQ98</f>
        <v>0</v>
      </c>
      <c r="AR94" s="5">
        <f>AR95+AR96+AR97+AR98</f>
        <v>0</v>
      </c>
      <c r="AS94" s="123">
        <f>AP94+AQ94+AR94</f>
        <v>22846818.684999999</v>
      </c>
      <c r="AT94" s="126">
        <f t="shared" si="97"/>
        <v>33650062.423999995</v>
      </c>
      <c r="AU94" s="5">
        <f>AU95+AU96+AU97+AU98</f>
        <v>856117</v>
      </c>
      <c r="AV94" s="5">
        <f>AV95+AV96+AV97+AV98</f>
        <v>2485486</v>
      </c>
      <c r="AW94" s="5">
        <f>AW95+AW96+AW97+AW98</f>
        <v>7490839</v>
      </c>
      <c r="AX94" s="64">
        <f t="shared" si="72"/>
        <v>10832442</v>
      </c>
      <c r="AY94" s="5">
        <f>AY95+AY96+AY97+AY98</f>
        <v>23307814</v>
      </c>
      <c r="AZ94" s="5">
        <f>AZ95+AZ96+AZ97+AZ98</f>
        <v>0</v>
      </c>
      <c r="BA94" s="5">
        <f>BA95+BA96+BA97+BA98</f>
        <v>0</v>
      </c>
      <c r="BB94" s="64">
        <f t="shared" si="66"/>
        <v>23307814</v>
      </c>
      <c r="BC94" s="71">
        <f>AX94+BB94</f>
        <v>34140256</v>
      </c>
      <c r="BD94" s="5">
        <f>BD95+BD96+BD97+BD98</f>
        <v>882629</v>
      </c>
      <c r="BE94" s="5">
        <f>BE95+BE96+BE97+BE98</f>
        <v>2485486</v>
      </c>
      <c r="BF94" s="5">
        <f>BF95+BF96+BF97+BF98</f>
        <v>7490835</v>
      </c>
      <c r="BG94" s="64">
        <f t="shared" si="73"/>
        <v>10858950</v>
      </c>
      <c r="BH94" s="5">
        <f>BH95+BH96+BH97+BH98</f>
        <v>13081400</v>
      </c>
      <c r="BI94" s="5">
        <f>BI95+BI96+BI97+BI98</f>
        <v>0</v>
      </c>
      <c r="BJ94" s="5">
        <f>BJ95+BJ96+BJ97+BJ98</f>
        <v>0</v>
      </c>
      <c r="BK94" s="64">
        <f t="shared" si="74"/>
        <v>13081400</v>
      </c>
      <c r="BL94" s="71">
        <f t="shared" ref="BL94:BL99" si="99">BG94+BK94</f>
        <v>23940350</v>
      </c>
    </row>
    <row r="95" spans="1:64" ht="17.25" thickBot="1" x14ac:dyDescent="0.3">
      <c r="A95" s="79" t="s">
        <v>141</v>
      </c>
      <c r="B95" s="152" t="s">
        <v>193</v>
      </c>
      <c r="C95" s="188">
        <f>'[8]Classification prog-économique'!$D$86*1000</f>
        <v>432300</v>
      </c>
      <c r="D95" s="188">
        <f>'[8]Classification prog-économique'!$G$86*1000</f>
        <v>850000</v>
      </c>
      <c r="E95" s="188">
        <f>'[8]Classification prog-économique'!$J$86*1000</f>
        <v>227000</v>
      </c>
      <c r="F95" s="202">
        <f t="shared" si="79"/>
        <v>1509300</v>
      </c>
      <c r="G95" s="175">
        <f>'[8]Classification prog-économique'!$P$86*1000</f>
        <v>0</v>
      </c>
      <c r="H95" s="175">
        <f>'[8]Classification prog-économique'!$S$86*1000</f>
        <v>0</v>
      </c>
      <c r="I95" s="169">
        <f t="shared" si="68"/>
        <v>0</v>
      </c>
      <c r="J95" s="200">
        <f t="shared" si="82"/>
        <v>1509300</v>
      </c>
      <c r="K95" s="121">
        <v>383647.39300000004</v>
      </c>
      <c r="L95" s="121">
        <v>959399.65699999989</v>
      </c>
      <c r="M95" s="121">
        <v>150000</v>
      </c>
      <c r="N95" s="125">
        <f t="shared" si="63"/>
        <v>1493047.0499999998</v>
      </c>
      <c r="O95" s="121">
        <v>0</v>
      </c>
      <c r="P95" s="25"/>
      <c r="Q95" s="25"/>
      <c r="R95" s="124">
        <f t="shared" si="64"/>
        <v>0</v>
      </c>
      <c r="S95" s="126">
        <f t="shared" si="65"/>
        <v>1493047.0499999998</v>
      </c>
      <c r="T95" s="23">
        <f>'[6]Classification programmatique'!$D$80*1000</f>
        <v>301950.00099999999</v>
      </c>
      <c r="U95" s="7">
        <f>'[6]Classification programmatique'!$G$80*1000</f>
        <v>978125.38499999989</v>
      </c>
      <c r="V95" s="7">
        <f>'[6]Classification programmatique'!$J$80*1000</f>
        <v>19500</v>
      </c>
      <c r="W95" s="65">
        <f>SUM(T95:V95)</f>
        <v>1299575.3859999999</v>
      </c>
      <c r="X95" s="7">
        <v>0</v>
      </c>
      <c r="Y95" s="7"/>
      <c r="Z95" s="7"/>
      <c r="AA95" s="65">
        <f>X95+Y95+Z95</f>
        <v>0</v>
      </c>
      <c r="AB95" s="71">
        <f t="shared" si="95"/>
        <v>1299575.3859999999</v>
      </c>
      <c r="AC95" s="26">
        <v>474397</v>
      </c>
      <c r="AD95" s="26">
        <v>1458606</v>
      </c>
      <c r="AE95" s="26">
        <v>304000</v>
      </c>
      <c r="AF95" s="65">
        <f>SUM(AC95:AE95)</f>
        <v>2237003</v>
      </c>
      <c r="AG95" s="7">
        <v>0</v>
      </c>
      <c r="AH95" s="7"/>
      <c r="AI95" s="7"/>
      <c r="AJ95" s="65">
        <f>AG95+AH95+AI95</f>
        <v>0</v>
      </c>
      <c r="AK95" s="71">
        <f t="shared" si="96"/>
        <v>2237003</v>
      </c>
      <c r="AL95" s="7">
        <f>'[10]TMC Prog-Eco'!$C$75</f>
        <v>430821.27</v>
      </c>
      <c r="AM95" s="7">
        <f>'[10]TMC Prog-Eco'!$D$75</f>
        <v>1294648</v>
      </c>
      <c r="AN95" s="7">
        <f>'[10]TMC Prog-Eco'!$E$75</f>
        <v>339384</v>
      </c>
      <c r="AO95" s="65">
        <f>SUM(AL95:AN95)</f>
        <v>2064853.27</v>
      </c>
      <c r="AP95" s="7">
        <v>0</v>
      </c>
      <c r="AQ95" s="7"/>
      <c r="AR95" s="7"/>
      <c r="AS95" s="65">
        <f>AP95+AQ95+AR95</f>
        <v>0</v>
      </c>
      <c r="AT95" s="71">
        <f t="shared" si="97"/>
        <v>2064853.27</v>
      </c>
      <c r="AU95" s="7">
        <v>445278</v>
      </c>
      <c r="AV95" s="7">
        <v>1294648</v>
      </c>
      <c r="AW95" s="7">
        <v>339384</v>
      </c>
      <c r="AX95" s="88">
        <f t="shared" si="72"/>
        <v>2079310</v>
      </c>
      <c r="AY95" s="7">
        <v>0</v>
      </c>
      <c r="AZ95" s="7">
        <v>0</v>
      </c>
      <c r="BA95" s="7">
        <v>0</v>
      </c>
      <c r="BB95" s="88">
        <f t="shared" si="66"/>
        <v>0</v>
      </c>
      <c r="BC95" s="71">
        <f t="shared" si="67"/>
        <v>2079310</v>
      </c>
      <c r="BD95" s="7">
        <v>458404</v>
      </c>
      <c r="BE95" s="7">
        <v>1294648</v>
      </c>
      <c r="BF95" s="7">
        <v>339380</v>
      </c>
      <c r="BG95" s="88">
        <f t="shared" si="73"/>
        <v>2092432</v>
      </c>
      <c r="BH95" s="7">
        <v>0</v>
      </c>
      <c r="BI95" s="7">
        <v>0</v>
      </c>
      <c r="BJ95" s="7">
        <v>0</v>
      </c>
      <c r="BK95" s="88">
        <f t="shared" si="74"/>
        <v>0</v>
      </c>
      <c r="BL95" s="71">
        <f t="shared" si="99"/>
        <v>2092432</v>
      </c>
    </row>
    <row r="96" spans="1:64" ht="17.25" thickBot="1" x14ac:dyDescent="0.3">
      <c r="A96" s="79" t="s">
        <v>126</v>
      </c>
      <c r="B96" s="152" t="s">
        <v>127</v>
      </c>
      <c r="C96" s="188">
        <f>'[8]Classification prog-économique'!$D$87*1000</f>
        <v>169100</v>
      </c>
      <c r="D96" s="188">
        <f>'[8]Classification prog-économique'!$G$87*1000</f>
        <v>690300</v>
      </c>
      <c r="E96" s="188">
        <f>'[8]Classification prog-économique'!$J$87*1000</f>
        <v>4850900</v>
      </c>
      <c r="F96" s="202">
        <f t="shared" si="79"/>
        <v>5710300</v>
      </c>
      <c r="G96" s="175">
        <f>'[8]Classification prog-économique'!$P$87*1000</f>
        <v>25109900</v>
      </c>
      <c r="H96" s="175">
        <v>0</v>
      </c>
      <c r="I96" s="169">
        <f t="shared" si="68"/>
        <v>25109900</v>
      </c>
      <c r="J96" s="200">
        <f t="shared" si="82"/>
        <v>30820200</v>
      </c>
      <c r="K96" s="121">
        <v>510588.16600000003</v>
      </c>
      <c r="L96" s="121">
        <v>715732.0560000001</v>
      </c>
      <c r="M96" s="121">
        <v>4500050.8130000001</v>
      </c>
      <c r="N96" s="125">
        <f t="shared" si="63"/>
        <v>5726371.0350000001</v>
      </c>
      <c r="O96" s="121">
        <v>23042998.541999999</v>
      </c>
      <c r="P96" s="25"/>
      <c r="Q96" s="25">
        <v>0</v>
      </c>
      <c r="R96" s="124">
        <f t="shared" si="64"/>
        <v>23042998.541999999</v>
      </c>
      <c r="S96" s="126">
        <f t="shared" si="65"/>
        <v>28769369.577</v>
      </c>
      <c r="T96" s="25">
        <f>'[6]Classification programmatique'!$D$81*1000</f>
        <v>462780.55699999997</v>
      </c>
      <c r="U96" s="7">
        <f>'[6]Classification programmatique'!$G$81*1000</f>
        <v>823776.77399999998</v>
      </c>
      <c r="V96" s="7">
        <f>'[6]Classification programmatique'!$J$81*1000</f>
        <v>7969403.5079999994</v>
      </c>
      <c r="W96" s="65">
        <f>SUM(T96:V96)</f>
        <v>9255960.8389999997</v>
      </c>
      <c r="X96" s="7">
        <f>'[6]Classification programmatique'!$P$81*1000</f>
        <v>31800521.245999999</v>
      </c>
      <c r="Y96" s="7"/>
      <c r="Z96" s="7">
        <v>0</v>
      </c>
      <c r="AA96" s="65">
        <f>X96+Y96+Z96</f>
        <v>31800521.245999999</v>
      </c>
      <c r="AB96" s="71">
        <f t="shared" si="95"/>
        <v>41056482.085000001</v>
      </c>
      <c r="AC96" s="27">
        <v>398569</v>
      </c>
      <c r="AD96" s="27">
        <v>966857</v>
      </c>
      <c r="AE96" s="27">
        <v>4052055</v>
      </c>
      <c r="AF96" s="65">
        <f>SUM(AC96:AE96)</f>
        <v>5417481</v>
      </c>
      <c r="AG96" s="27">
        <v>23423409</v>
      </c>
      <c r="AH96" s="7"/>
      <c r="AI96" s="7">
        <v>0</v>
      </c>
      <c r="AJ96" s="65">
        <f>AG96+AH96+AI96</f>
        <v>23423409</v>
      </c>
      <c r="AK96" s="71">
        <f t="shared" si="96"/>
        <v>28840890</v>
      </c>
      <c r="AL96" s="7">
        <f>'[10]TMC Prog-Eco'!$C$76</f>
        <v>364895.97200000001</v>
      </c>
      <c r="AM96" s="7">
        <f>'[10]TMC Prog-Eco'!$D$76</f>
        <v>1038493</v>
      </c>
      <c r="AN96" s="7">
        <f>'[10]TMC Prog-Eco'!$E$76</f>
        <v>4107055</v>
      </c>
      <c r="AO96" s="65">
        <f>SUM(AL96:AN96)</f>
        <v>5510443.9720000001</v>
      </c>
      <c r="AP96" s="7">
        <f>'[10]TMC Prog-Eco'!$H$76</f>
        <v>22846818.684999999</v>
      </c>
      <c r="AQ96" s="7"/>
      <c r="AR96" s="7">
        <v>0</v>
      </c>
      <c r="AS96" s="65">
        <f>AP96+AQ96+AR96</f>
        <v>22846818.684999999</v>
      </c>
      <c r="AT96" s="71">
        <f t="shared" si="97"/>
        <v>28357262.656999998</v>
      </c>
      <c r="AU96" s="7">
        <v>378521</v>
      </c>
      <c r="AV96" s="7">
        <v>1038493</v>
      </c>
      <c r="AW96" s="7">
        <v>4107055</v>
      </c>
      <c r="AX96" s="88">
        <f t="shared" si="72"/>
        <v>5524069</v>
      </c>
      <c r="AY96" s="7">
        <v>23307814</v>
      </c>
      <c r="AZ96" s="7">
        <v>0</v>
      </c>
      <c r="BA96" s="7">
        <v>0</v>
      </c>
      <c r="BB96" s="88">
        <f t="shared" si="66"/>
        <v>23307814</v>
      </c>
      <c r="BC96" s="71">
        <f t="shared" si="67"/>
        <v>28831883</v>
      </c>
      <c r="BD96" s="7">
        <v>390892</v>
      </c>
      <c r="BE96" s="7">
        <v>1038493</v>
      </c>
      <c r="BF96" s="7">
        <v>4107055</v>
      </c>
      <c r="BG96" s="88">
        <f t="shared" si="73"/>
        <v>5536440</v>
      </c>
      <c r="BH96" s="7">
        <v>13081400</v>
      </c>
      <c r="BI96" s="7">
        <v>0</v>
      </c>
      <c r="BJ96" s="7">
        <v>0</v>
      </c>
      <c r="BK96" s="88">
        <f t="shared" si="74"/>
        <v>13081400</v>
      </c>
      <c r="BL96" s="71">
        <f t="shared" si="99"/>
        <v>18617840</v>
      </c>
    </row>
    <row r="97" spans="1:64" ht="17.25" thickBot="1" x14ac:dyDescent="0.3">
      <c r="A97" s="79" t="s">
        <v>128</v>
      </c>
      <c r="B97" s="152" t="s">
        <v>178</v>
      </c>
      <c r="C97" s="188">
        <f>'[8]Classification prog-économique'!$D$88*1000</f>
        <v>5100</v>
      </c>
      <c r="D97" s="188">
        <f>'[8]Classification prog-économique'!$G$88*1000</f>
        <v>66800</v>
      </c>
      <c r="E97" s="188">
        <f>'[8]Classification prog-économique'!$J$88*1000</f>
        <v>683500</v>
      </c>
      <c r="F97" s="202">
        <f t="shared" si="79"/>
        <v>755400</v>
      </c>
      <c r="G97" s="175">
        <f>'[8]Classification prog-économique'!$P$88*1000</f>
        <v>170000</v>
      </c>
      <c r="H97" s="175">
        <v>0</v>
      </c>
      <c r="I97" s="169">
        <f t="shared" si="68"/>
        <v>170000</v>
      </c>
      <c r="J97" s="200">
        <f t="shared" si="82"/>
        <v>925400</v>
      </c>
      <c r="K97" s="121">
        <v>22474.745999999999</v>
      </c>
      <c r="L97" s="121">
        <v>53333</v>
      </c>
      <c r="M97" s="121">
        <v>416500</v>
      </c>
      <c r="N97" s="125">
        <f t="shared" si="63"/>
        <v>492307.74599999998</v>
      </c>
      <c r="O97" s="121">
        <v>470000</v>
      </c>
      <c r="P97" s="25">
        <v>0</v>
      </c>
      <c r="Q97" s="25"/>
      <c r="R97" s="124">
        <f t="shared" si="64"/>
        <v>470000</v>
      </c>
      <c r="S97" s="126">
        <f t="shared" si="65"/>
        <v>962307.74600000004</v>
      </c>
      <c r="T97" s="30">
        <f>'[6]Classification programmatique'!$D$82*1000</f>
        <v>32272.196</v>
      </c>
      <c r="U97" s="7">
        <f>'[6]Classification programmatique'!$G$82*1000</f>
        <v>68650.827999999994</v>
      </c>
      <c r="V97" s="7">
        <f>'[6]Classification programmatique'!$J$82*1000</f>
        <v>50710</v>
      </c>
      <c r="W97" s="65">
        <f>SUM(T97:V97)</f>
        <v>151633.02399999998</v>
      </c>
      <c r="X97" s="7">
        <f>'[6]Classification programmatique'!$P$82*1000</f>
        <v>500000</v>
      </c>
      <c r="Y97" s="7">
        <v>0</v>
      </c>
      <c r="Z97" s="7"/>
      <c r="AA97" s="65">
        <f>X97+Y97+Z97</f>
        <v>500000</v>
      </c>
      <c r="AB97" s="71">
        <f t="shared" si="95"/>
        <v>651633.02399999998</v>
      </c>
      <c r="AC97" s="28">
        <v>42592</v>
      </c>
      <c r="AD97" s="28">
        <v>150407</v>
      </c>
      <c r="AE97" s="28">
        <v>44400</v>
      </c>
      <c r="AF97" s="65">
        <f>SUM(AC97:AE97)</f>
        <v>237399</v>
      </c>
      <c r="AG97" s="28">
        <v>500000</v>
      </c>
      <c r="AH97" s="7">
        <v>0</v>
      </c>
      <c r="AI97" s="7"/>
      <c r="AJ97" s="65">
        <f>AG97+AH97+AI97</f>
        <v>500000</v>
      </c>
      <c r="AK97" s="71">
        <f t="shared" si="96"/>
        <v>737399</v>
      </c>
      <c r="AL97" s="7">
        <f>'[10]TMC Prog-Eco'!$C$77</f>
        <v>31201.496999999999</v>
      </c>
      <c r="AM97" s="7">
        <f>'[10]TMC Prog-Eco'!$D$77</f>
        <v>152345</v>
      </c>
      <c r="AN97" s="7">
        <f>'[10]TMC Prog-Eco'!$E$77</f>
        <v>44400</v>
      </c>
      <c r="AO97" s="65">
        <f>SUM(AL97:AN97)</f>
        <v>227946.497</v>
      </c>
      <c r="AP97" s="7">
        <v>0</v>
      </c>
      <c r="AQ97" s="7">
        <v>0</v>
      </c>
      <c r="AR97" s="7"/>
      <c r="AS97" s="65">
        <f>AP97+AQ97+AR97</f>
        <v>0</v>
      </c>
      <c r="AT97" s="71">
        <f t="shared" si="97"/>
        <v>227946.497</v>
      </c>
      <c r="AU97" s="7">
        <v>32318</v>
      </c>
      <c r="AV97" s="7">
        <v>152345</v>
      </c>
      <c r="AW97" s="7">
        <v>44400</v>
      </c>
      <c r="AX97" s="88">
        <f t="shared" si="72"/>
        <v>229063</v>
      </c>
      <c r="AY97" s="7">
        <v>0</v>
      </c>
      <c r="AZ97" s="7">
        <v>0</v>
      </c>
      <c r="BA97" s="7">
        <v>0</v>
      </c>
      <c r="BB97" s="88">
        <f t="shared" si="66"/>
        <v>0</v>
      </c>
      <c r="BC97" s="71">
        <f t="shared" si="67"/>
        <v>229063</v>
      </c>
      <c r="BD97" s="7">
        <v>33333</v>
      </c>
      <c r="BE97" s="7">
        <v>152345</v>
      </c>
      <c r="BF97" s="7">
        <v>44400</v>
      </c>
      <c r="BG97" s="88">
        <f t="shared" si="73"/>
        <v>230078</v>
      </c>
      <c r="BH97" s="7">
        <v>0</v>
      </c>
      <c r="BI97" s="7">
        <v>0</v>
      </c>
      <c r="BJ97" s="7">
        <v>0</v>
      </c>
      <c r="BK97" s="88">
        <f t="shared" si="74"/>
        <v>0</v>
      </c>
      <c r="BL97" s="71">
        <f t="shared" si="99"/>
        <v>230078</v>
      </c>
    </row>
    <row r="98" spans="1:64" ht="16.5" x14ac:dyDescent="0.25">
      <c r="A98" s="83">
        <v>117</v>
      </c>
      <c r="B98" s="158" t="s">
        <v>247</v>
      </c>
      <c r="C98" s="188"/>
      <c r="D98" s="188"/>
      <c r="E98" s="188"/>
      <c r="F98" s="202">
        <f t="shared" si="79"/>
        <v>0</v>
      </c>
      <c r="G98" s="175"/>
      <c r="H98" s="175"/>
      <c r="I98" s="169">
        <f t="shared" si="68"/>
        <v>0</v>
      </c>
      <c r="J98" s="200">
        <f t="shared" si="82"/>
        <v>0</v>
      </c>
      <c r="K98" s="164"/>
      <c r="L98" s="31"/>
      <c r="M98" s="31"/>
      <c r="N98" s="125">
        <f t="shared" si="63"/>
        <v>0</v>
      </c>
      <c r="O98" s="31"/>
      <c r="P98" s="31"/>
      <c r="Q98" s="31"/>
      <c r="R98" s="124">
        <f t="shared" si="64"/>
        <v>0</v>
      </c>
      <c r="S98" s="126">
        <f t="shared" si="65"/>
        <v>0</v>
      </c>
      <c r="T98" s="13">
        <v>0</v>
      </c>
      <c r="U98" s="13">
        <v>0</v>
      </c>
      <c r="V98" s="13">
        <v>0</v>
      </c>
      <c r="W98" s="65">
        <f>SUM(T98:V98)</f>
        <v>0</v>
      </c>
      <c r="X98" s="13">
        <v>0</v>
      </c>
      <c r="Y98" s="13">
        <v>0</v>
      </c>
      <c r="Z98" s="13">
        <v>0</v>
      </c>
      <c r="AA98" s="66">
        <v>0</v>
      </c>
      <c r="AB98" s="71">
        <f t="shared" si="95"/>
        <v>0</v>
      </c>
      <c r="AC98" s="13">
        <v>0</v>
      </c>
      <c r="AD98" s="13">
        <v>0</v>
      </c>
      <c r="AE98" s="13">
        <v>3000000</v>
      </c>
      <c r="AF98" s="65">
        <f>SUM(AC98:AE98)</f>
        <v>3000000</v>
      </c>
      <c r="AG98" s="13">
        <v>0</v>
      </c>
      <c r="AH98" s="13">
        <v>0</v>
      </c>
      <c r="AI98" s="13">
        <v>0</v>
      </c>
      <c r="AJ98" s="66">
        <v>0</v>
      </c>
      <c r="AK98" s="71">
        <f t="shared" si="96"/>
        <v>3000000</v>
      </c>
      <c r="AL98" s="13">
        <v>0</v>
      </c>
      <c r="AM98" s="13"/>
      <c r="AN98" s="13">
        <f>'[10]TMC Prog-Eco'!$E$106</f>
        <v>3000000</v>
      </c>
      <c r="AO98" s="65">
        <f>SUM(AL98:AN98)</f>
        <v>3000000</v>
      </c>
      <c r="AP98" s="13"/>
      <c r="AQ98" s="13"/>
      <c r="AR98" s="13"/>
      <c r="AS98" s="66"/>
      <c r="AT98" s="71">
        <f t="shared" si="97"/>
        <v>3000000</v>
      </c>
      <c r="AU98" s="13">
        <v>0</v>
      </c>
      <c r="AV98" s="13">
        <v>0</v>
      </c>
      <c r="AW98" s="13">
        <v>3000000</v>
      </c>
      <c r="AX98" s="88">
        <f t="shared" si="72"/>
        <v>3000000</v>
      </c>
      <c r="AY98" s="13"/>
      <c r="AZ98" s="13"/>
      <c r="BA98" s="13"/>
      <c r="BB98" s="88">
        <f t="shared" si="66"/>
        <v>0</v>
      </c>
      <c r="BC98" s="71">
        <f t="shared" si="67"/>
        <v>3000000</v>
      </c>
      <c r="BD98" s="13">
        <v>0</v>
      </c>
      <c r="BE98" s="13">
        <v>0</v>
      </c>
      <c r="BF98" s="13">
        <v>3000000</v>
      </c>
      <c r="BG98" s="88">
        <f t="shared" si="73"/>
        <v>3000000</v>
      </c>
      <c r="BH98" s="13"/>
      <c r="BI98" s="13"/>
      <c r="BJ98" s="13"/>
      <c r="BK98" s="88">
        <f t="shared" si="74"/>
        <v>0</v>
      </c>
      <c r="BL98" s="71">
        <f t="shared" si="99"/>
        <v>3000000</v>
      </c>
    </row>
    <row r="99" spans="1:64" ht="17.25" thickBot="1" x14ac:dyDescent="0.3">
      <c r="A99" s="225" t="s">
        <v>132</v>
      </c>
      <c r="B99" s="226"/>
      <c r="C99" s="203">
        <f>C100+C101</f>
        <v>37503895.831</v>
      </c>
      <c r="D99" s="203">
        <f t="shared" ref="D99:E99" si="100">D100+D101</f>
        <v>9804652.3909999989</v>
      </c>
      <c r="E99" s="203">
        <f t="shared" si="100"/>
        <v>486991.24099999998</v>
      </c>
      <c r="F99" s="202">
        <f t="shared" si="79"/>
        <v>47795539.463</v>
      </c>
      <c r="G99" s="174">
        <f>G100+G101</f>
        <v>54775908.105999999</v>
      </c>
      <c r="H99" s="174">
        <f>H100+H101+H102</f>
        <v>3023050</v>
      </c>
      <c r="I99" s="169">
        <f t="shared" si="68"/>
        <v>57798958.105999999</v>
      </c>
      <c r="J99" s="200">
        <f t="shared" si="82"/>
        <v>105594497.56900001</v>
      </c>
      <c r="K99" s="162">
        <f>K100+K101+K102</f>
        <v>50492408.802999996</v>
      </c>
      <c r="L99" s="122">
        <f>L100+L101+L102</f>
        <v>18817275.028000001</v>
      </c>
      <c r="M99" s="122">
        <f>M100+M101+M102</f>
        <v>456000</v>
      </c>
      <c r="N99" s="123">
        <f t="shared" si="63"/>
        <v>69765683.831</v>
      </c>
      <c r="O99" s="122">
        <f>O100+O101+O102</f>
        <v>16264237.550000001</v>
      </c>
      <c r="P99" s="122">
        <f>P100+P101+P102</f>
        <v>0</v>
      </c>
      <c r="Q99" s="122">
        <f>Q100+Q101+Q102</f>
        <v>4383090</v>
      </c>
      <c r="R99" s="131">
        <f t="shared" si="64"/>
        <v>20647327.550000001</v>
      </c>
      <c r="S99" s="126">
        <f>S100+S101+S102</f>
        <v>90413011.380999997</v>
      </c>
      <c r="T99" s="5">
        <f>T100+T101+T102</f>
        <v>54216588.228999995</v>
      </c>
      <c r="U99" s="5">
        <f>U100+U101+U102</f>
        <v>17639212.778999999</v>
      </c>
      <c r="V99" s="5">
        <f>V100+V101+V102</f>
        <v>852702.35899999994</v>
      </c>
      <c r="W99" s="64">
        <f>T99+U99+V99</f>
        <v>72708503.366999984</v>
      </c>
      <c r="X99" s="5">
        <f>X100+X101+X102</f>
        <v>15977429.623999998</v>
      </c>
      <c r="Y99" s="5">
        <f>Y100+Y101+Y102</f>
        <v>0</v>
      </c>
      <c r="Z99" s="5">
        <f>Z100+Z101+Z102</f>
        <v>300700</v>
      </c>
      <c r="AA99" s="64">
        <f>X99+Y99+Z99</f>
        <v>16278129.623999998</v>
      </c>
      <c r="AB99" s="71">
        <f t="shared" si="95"/>
        <v>88986632.990999982</v>
      </c>
      <c r="AC99" s="5">
        <f>AC100+AC101+AC102</f>
        <v>60711122</v>
      </c>
      <c r="AD99" s="5">
        <f>AD100+AD101+AD102</f>
        <v>42369185</v>
      </c>
      <c r="AE99" s="5">
        <f>AE100+AE101+AE102</f>
        <v>1313200</v>
      </c>
      <c r="AF99" s="64">
        <f>AC99+AD99+AE99</f>
        <v>104393507</v>
      </c>
      <c r="AG99" s="5">
        <f>AG100+AG101+AG102</f>
        <v>21737228</v>
      </c>
      <c r="AH99" s="5">
        <f>AH100+AH101+AH102</f>
        <v>0</v>
      </c>
      <c r="AI99" s="5">
        <f>AI100+AI101+AI102</f>
        <v>0</v>
      </c>
      <c r="AJ99" s="64">
        <f>SUM(AG99:AI99)</f>
        <v>21737228</v>
      </c>
      <c r="AK99" s="71">
        <f>AF99+AJ99</f>
        <v>126130735</v>
      </c>
      <c r="AL99" s="122">
        <f>AL100+AL101+AL102</f>
        <v>63276098.420999996</v>
      </c>
      <c r="AM99" s="122">
        <f>AM100+AM101+AM102</f>
        <v>20669184.5</v>
      </c>
      <c r="AN99" s="122">
        <f>AN100+AN101+AN102</f>
        <v>1313199.5</v>
      </c>
      <c r="AO99" s="123">
        <f>AL99+AM99+AN99</f>
        <v>85258482.421000004</v>
      </c>
      <c r="AP99" s="122">
        <f>AP100+AP101+AP102</f>
        <v>19374581.363000002</v>
      </c>
      <c r="AQ99" s="5">
        <f>AQ100+AQ101+AQ102</f>
        <v>0</v>
      </c>
      <c r="AR99" s="5">
        <f>AR100+AR101+AR102</f>
        <v>0</v>
      </c>
      <c r="AS99" s="123">
        <f>AP99+AQ99+AR99</f>
        <v>19374581.363000002</v>
      </c>
      <c r="AT99" s="126">
        <f t="shared" ref="AT99:AT106" si="101">AO99+AS99</f>
        <v>104633063.78400001</v>
      </c>
      <c r="AU99" s="5">
        <f>AU100+AU101+AU102</f>
        <v>66432931</v>
      </c>
      <c r="AV99" s="5">
        <f>AV100+AV101+AV102</f>
        <v>20669184</v>
      </c>
      <c r="AW99" s="5">
        <f>AW100+AW101+AW102</f>
        <v>1313200</v>
      </c>
      <c r="AX99" s="64">
        <f>AU99+AV99+AW99</f>
        <v>88415315</v>
      </c>
      <c r="AY99" s="5">
        <f>AY100+AY101+AY102</f>
        <v>18931745</v>
      </c>
      <c r="AZ99" s="5">
        <f>AZ100+AZ101+AZ102</f>
        <v>0</v>
      </c>
      <c r="BA99" s="5">
        <f>BA100+BA101+BA102</f>
        <v>0</v>
      </c>
      <c r="BB99" s="64">
        <f t="shared" si="66"/>
        <v>18931745</v>
      </c>
      <c r="BC99" s="71">
        <f>AX99+BB99</f>
        <v>107347060</v>
      </c>
      <c r="BD99" s="5">
        <f>BD100+BD101+BD102</f>
        <v>68931850</v>
      </c>
      <c r="BE99" s="5">
        <f>BE100+BE101+BE102</f>
        <v>20669183</v>
      </c>
      <c r="BF99" s="5">
        <f>BF100+BF101+BF102</f>
        <v>1313200</v>
      </c>
      <c r="BG99" s="64">
        <f>BD99+BE99+BF99</f>
        <v>90914233</v>
      </c>
      <c r="BH99" s="5">
        <f>BH100+BH101+BH102</f>
        <v>21013737</v>
      </c>
      <c r="BI99" s="5">
        <f>BI100+BI101+BI102</f>
        <v>0</v>
      </c>
      <c r="BJ99" s="5">
        <f>BJ100+BJ101+BJ102</f>
        <v>0</v>
      </c>
      <c r="BK99" s="64">
        <f t="shared" si="74"/>
        <v>21013737</v>
      </c>
      <c r="BL99" s="71">
        <f t="shared" si="99"/>
        <v>111927970</v>
      </c>
    </row>
    <row r="100" spans="1:64" ht="17.25" thickBot="1" x14ac:dyDescent="0.3">
      <c r="A100" s="79" t="s">
        <v>65</v>
      </c>
      <c r="B100" s="152" t="s">
        <v>134</v>
      </c>
      <c r="C100" s="188">
        <f>'[8]Classification prog-économique'!$D$90*1000</f>
        <v>81092.47600000001</v>
      </c>
      <c r="D100" s="188">
        <f>'[8]Classification prog-économique'!$G$90*1000</f>
        <v>5436326.9989999998</v>
      </c>
      <c r="E100" s="188">
        <f>'[8]Classification prog-économique'!$J$90*1000</f>
        <v>269991.24099999998</v>
      </c>
      <c r="F100" s="202">
        <f t="shared" si="79"/>
        <v>5787410.716</v>
      </c>
      <c r="G100" s="175">
        <f>'[8]Classification prog-économique'!$P$90*1000</f>
        <v>226760.97100000002</v>
      </c>
      <c r="H100" s="175">
        <f>'[8]Classification prog-économique'!$S$90</f>
        <v>0</v>
      </c>
      <c r="I100" s="169">
        <f t="shared" si="68"/>
        <v>226760.97100000002</v>
      </c>
      <c r="J100" s="200">
        <f t="shared" si="82"/>
        <v>6014171.6869999999</v>
      </c>
      <c r="K100" s="121">
        <v>227512.87899999999</v>
      </c>
      <c r="L100" s="121">
        <v>1277023.956</v>
      </c>
      <c r="M100" s="121">
        <v>130000</v>
      </c>
      <c r="N100" s="125">
        <f t="shared" si="63"/>
        <v>1634536.835</v>
      </c>
      <c r="O100" s="121">
        <v>16264237.550000001</v>
      </c>
      <c r="P100" s="25"/>
      <c r="Q100" s="25"/>
      <c r="R100" s="124">
        <f t="shared" si="64"/>
        <v>16264237.550000001</v>
      </c>
      <c r="S100" s="126">
        <f t="shared" si="65"/>
        <v>17898774.385000002</v>
      </c>
      <c r="T100" s="23">
        <f>'[6]Classification programmatique'!$D$84*1000</f>
        <v>232301.75</v>
      </c>
      <c r="U100" s="23">
        <f>'[6]Classification programmatique'!$G$84*1000</f>
        <v>1475985.639</v>
      </c>
      <c r="V100" s="23">
        <f>'[6]Classification programmatique'!$J$84*1000</f>
        <v>412702.359</v>
      </c>
      <c r="W100" s="64">
        <f>T100+U100+V100</f>
        <v>2120989.7480000001</v>
      </c>
      <c r="X100" s="7">
        <f>'[6]Classification programmatique'!$P$84*1000</f>
        <v>15977429.623999998</v>
      </c>
      <c r="Y100" s="7"/>
      <c r="Z100" s="7"/>
      <c r="AA100" s="64">
        <f>X100+Y100+Z100</f>
        <v>15977429.623999998</v>
      </c>
      <c r="AB100" s="71">
        <f t="shared" si="95"/>
        <v>18098419.371999998</v>
      </c>
      <c r="AC100" s="23">
        <v>500000</v>
      </c>
      <c r="AD100" s="23">
        <v>1603849</v>
      </c>
      <c r="AE100" s="23">
        <v>241668</v>
      </c>
      <c r="AF100" s="64">
        <f>AC100+AD100+AE100</f>
        <v>2345517</v>
      </c>
      <c r="AG100" s="26">
        <v>21737228</v>
      </c>
      <c r="AH100" s="7"/>
      <c r="AI100" s="7"/>
      <c r="AJ100" s="64">
        <f t="shared" ref="AJ100:AJ111" si="102">AG100+AH100+AI100</f>
        <v>21737228</v>
      </c>
      <c r="AK100" s="71">
        <f t="shared" ref="AK100:AK116" si="103">AF100+AJ100</f>
        <v>24082745</v>
      </c>
      <c r="AL100" s="7">
        <f>'[10]TMC Prog-Eco'!$C$79</f>
        <v>500000</v>
      </c>
      <c r="AM100" s="7">
        <f>'[10]TMC Prog-Eco'!$D$79</f>
        <v>1853848.5</v>
      </c>
      <c r="AN100" s="7">
        <f>'[10]TMC Prog-Eco'!$E$79</f>
        <v>241667.5</v>
      </c>
      <c r="AO100" s="64">
        <f>AL100+AM100+AN100</f>
        <v>2595516</v>
      </c>
      <c r="AP100" s="7">
        <f>'[10]TMC Prog-Eco'!$H$79</f>
        <v>19374581.363000002</v>
      </c>
      <c r="AQ100" s="7"/>
      <c r="AR100" s="7"/>
      <c r="AS100" s="64">
        <f>AP100+AQ100+AR100</f>
        <v>19374581.363000002</v>
      </c>
      <c r="AT100" s="71">
        <f t="shared" si="101"/>
        <v>21970097.363000002</v>
      </c>
      <c r="AU100" s="7">
        <v>500000</v>
      </c>
      <c r="AV100" s="7">
        <v>1853848</v>
      </c>
      <c r="AW100" s="7">
        <v>241668</v>
      </c>
      <c r="AX100" s="88">
        <f t="shared" si="72"/>
        <v>2595516</v>
      </c>
      <c r="AY100" s="7">
        <v>18931745</v>
      </c>
      <c r="AZ100" s="7"/>
      <c r="BA100" s="7"/>
      <c r="BB100" s="88">
        <f t="shared" si="66"/>
        <v>18931745</v>
      </c>
      <c r="BC100" s="71">
        <f t="shared" si="67"/>
        <v>21527261</v>
      </c>
      <c r="BD100" s="7">
        <v>500000</v>
      </c>
      <c r="BE100" s="7">
        <v>1853847</v>
      </c>
      <c r="BF100" s="7">
        <v>241668</v>
      </c>
      <c r="BG100" s="88">
        <f t="shared" ref="BG100:BG121" si="104">BD100+BE100+BF100</f>
        <v>2595515</v>
      </c>
      <c r="BH100" s="7">
        <v>21013737</v>
      </c>
      <c r="BI100" s="7"/>
      <c r="BJ100" s="7"/>
      <c r="BK100" s="88">
        <f t="shared" si="74"/>
        <v>21013737</v>
      </c>
      <c r="BL100" s="71">
        <f t="shared" ref="BL100:BL116" si="105">BG100+BK100</f>
        <v>23609252</v>
      </c>
    </row>
    <row r="101" spans="1:64" ht="17.25" thickBot="1" x14ac:dyDescent="0.3">
      <c r="A101" s="79" t="s">
        <v>68</v>
      </c>
      <c r="B101" s="152" t="s">
        <v>137</v>
      </c>
      <c r="C101" s="188">
        <f>'[8]Classification prog-économique'!$D$91*1000</f>
        <v>37422803.354999997</v>
      </c>
      <c r="D101" s="188">
        <f>'[8]Classification prog-économique'!$G$91*1000</f>
        <v>4368325.392</v>
      </c>
      <c r="E101" s="188">
        <f>'[8]Classification prog-économique'!$J$91*1000</f>
        <v>217000</v>
      </c>
      <c r="F101" s="202">
        <f t="shared" si="79"/>
        <v>42008128.746999994</v>
      </c>
      <c r="G101" s="175">
        <f>'[8]Classification prog-économique'!$P$91*1000</f>
        <v>54549147.134999998</v>
      </c>
      <c r="H101" s="175">
        <v>0</v>
      </c>
      <c r="I101" s="169">
        <f t="shared" si="68"/>
        <v>54549147.134999998</v>
      </c>
      <c r="J101" s="200">
        <f t="shared" si="82"/>
        <v>96557275.881999999</v>
      </c>
      <c r="K101" s="121">
        <v>50264895.923999995</v>
      </c>
      <c r="L101" s="121">
        <v>17540251.072000001</v>
      </c>
      <c r="M101" s="121">
        <v>326000</v>
      </c>
      <c r="N101" s="125">
        <f t="shared" si="63"/>
        <v>68131146.995999992</v>
      </c>
      <c r="O101" s="121">
        <v>0</v>
      </c>
      <c r="P101" s="25">
        <v>0</v>
      </c>
      <c r="Q101" s="25">
        <v>0</v>
      </c>
      <c r="R101" s="124">
        <f t="shared" si="64"/>
        <v>0</v>
      </c>
      <c r="S101" s="126">
        <f t="shared" si="65"/>
        <v>68131146.995999992</v>
      </c>
      <c r="T101" s="30">
        <f>'[6]Classification programmatique'!$D$85*1000</f>
        <v>53984286.478999995</v>
      </c>
      <c r="U101" s="23">
        <f>'[6]Classification programmatique'!$G$85*1000</f>
        <v>16163227.139999999</v>
      </c>
      <c r="V101" s="30">
        <f>'[6]Classification programmatique'!$J$85*1000</f>
        <v>440000</v>
      </c>
      <c r="W101" s="64">
        <f>T101+U101+V101</f>
        <v>70587513.618999988</v>
      </c>
      <c r="X101" s="15">
        <v>0</v>
      </c>
      <c r="Y101" s="7">
        <v>0</v>
      </c>
      <c r="Z101" s="7">
        <v>0</v>
      </c>
      <c r="AA101" s="64">
        <f>X101+Y101+Z101</f>
        <v>0</v>
      </c>
      <c r="AB101" s="71">
        <f t="shared" si="95"/>
        <v>70587513.618999988</v>
      </c>
      <c r="AC101" s="28">
        <v>59211122</v>
      </c>
      <c r="AD101" s="28">
        <v>33765336</v>
      </c>
      <c r="AE101" s="28">
        <v>1071532</v>
      </c>
      <c r="AF101" s="64">
        <f>AC101+AD101+AE101</f>
        <v>94047990</v>
      </c>
      <c r="AG101" s="15">
        <v>0</v>
      </c>
      <c r="AH101" s="7">
        <v>0</v>
      </c>
      <c r="AI101" s="7">
        <v>0</v>
      </c>
      <c r="AJ101" s="64">
        <f t="shared" si="102"/>
        <v>0</v>
      </c>
      <c r="AK101" s="71">
        <f t="shared" si="103"/>
        <v>94047990</v>
      </c>
      <c r="AL101" s="7">
        <f>'[10]TMC Prog-Eco'!$C$80</f>
        <v>62776098.420999996</v>
      </c>
      <c r="AM101" s="7">
        <f>'[10]TMC Prog-Eco'!$D$80</f>
        <v>18815336</v>
      </c>
      <c r="AN101" s="7">
        <f>'[10]TMC Prog-Eco'!$E$80</f>
        <v>1071532</v>
      </c>
      <c r="AO101" s="64">
        <f>AL101+AM101+AN101</f>
        <v>82662966.421000004</v>
      </c>
      <c r="AP101" s="7">
        <v>0</v>
      </c>
      <c r="AQ101" s="7">
        <v>0</v>
      </c>
      <c r="AR101" s="7">
        <v>0</v>
      </c>
      <c r="AS101" s="64">
        <f>AP101+AQ101+AR101</f>
        <v>0</v>
      </c>
      <c r="AT101" s="71">
        <f t="shared" si="101"/>
        <v>82662966.421000004</v>
      </c>
      <c r="AU101" s="7">
        <v>65932931</v>
      </c>
      <c r="AV101" s="7">
        <v>18815336</v>
      </c>
      <c r="AW101" s="7">
        <v>1071532</v>
      </c>
      <c r="AX101" s="88">
        <f t="shared" si="72"/>
        <v>85819799</v>
      </c>
      <c r="AY101" s="7">
        <v>0</v>
      </c>
      <c r="AZ101" s="7">
        <v>0</v>
      </c>
      <c r="BA101" s="7">
        <v>0</v>
      </c>
      <c r="BB101" s="88">
        <f t="shared" si="66"/>
        <v>0</v>
      </c>
      <c r="BC101" s="71">
        <f t="shared" si="67"/>
        <v>85819799</v>
      </c>
      <c r="BD101" s="7">
        <v>68431850</v>
      </c>
      <c r="BE101" s="7">
        <v>18815336</v>
      </c>
      <c r="BF101" s="7">
        <v>1071532</v>
      </c>
      <c r="BG101" s="88">
        <f t="shared" si="104"/>
        <v>88318718</v>
      </c>
      <c r="BH101" s="7">
        <v>0</v>
      </c>
      <c r="BI101" s="7">
        <v>0</v>
      </c>
      <c r="BJ101" s="7">
        <v>0</v>
      </c>
      <c r="BK101" s="88">
        <f t="shared" si="74"/>
        <v>0</v>
      </c>
      <c r="BL101" s="71">
        <f t="shared" si="105"/>
        <v>88318718</v>
      </c>
    </row>
    <row r="102" spans="1:64" ht="16.5" x14ac:dyDescent="0.25">
      <c r="A102" s="82">
        <v>110</v>
      </c>
      <c r="B102" s="47" t="s">
        <v>234</v>
      </c>
      <c r="C102" s="188"/>
      <c r="D102" s="188"/>
      <c r="E102" s="188"/>
      <c r="F102" s="202">
        <f t="shared" si="79"/>
        <v>0</v>
      </c>
      <c r="G102" s="175"/>
      <c r="H102" s="175">
        <f>'[8]Classification prog-économique'!$Y$114*1000</f>
        <v>3023050</v>
      </c>
      <c r="I102" s="169">
        <f t="shared" si="68"/>
        <v>3023050</v>
      </c>
      <c r="J102" s="200">
        <f t="shared" si="82"/>
        <v>3023050</v>
      </c>
      <c r="K102" s="165">
        <v>0</v>
      </c>
      <c r="L102" s="23">
        <v>0</v>
      </c>
      <c r="M102" s="55">
        <v>0</v>
      </c>
      <c r="N102" s="125">
        <f t="shared" si="63"/>
        <v>0</v>
      </c>
      <c r="O102" s="55">
        <v>0</v>
      </c>
      <c r="P102" s="55">
        <v>0</v>
      </c>
      <c r="Q102" s="55">
        <f>'[7]Classification programmatique'!$V$112*1000</f>
        <v>4383090</v>
      </c>
      <c r="R102" s="124">
        <f t="shared" si="64"/>
        <v>4383090</v>
      </c>
      <c r="S102" s="126">
        <v>4383090</v>
      </c>
      <c r="T102" s="54"/>
      <c r="U102" s="54"/>
      <c r="V102" s="54"/>
      <c r="W102" s="64"/>
      <c r="X102" s="54"/>
      <c r="Y102" s="54"/>
      <c r="Z102" s="54">
        <f>'[6]Classification programmatique'!$V$103*1000</f>
        <v>300700</v>
      </c>
      <c r="AA102" s="64">
        <f>X102+Y102+Z102</f>
        <v>300700</v>
      </c>
      <c r="AB102" s="71">
        <f t="shared" si="95"/>
        <v>300700</v>
      </c>
      <c r="AC102" s="54">
        <v>1000000</v>
      </c>
      <c r="AD102" s="54">
        <v>7000000</v>
      </c>
      <c r="AE102" s="54"/>
      <c r="AF102" s="64"/>
      <c r="AG102" s="54"/>
      <c r="AH102" s="54"/>
      <c r="AI102" s="54">
        <v>0</v>
      </c>
      <c r="AJ102" s="64">
        <f t="shared" si="102"/>
        <v>0</v>
      </c>
      <c r="AK102" s="71">
        <f t="shared" si="103"/>
        <v>0</v>
      </c>
      <c r="AL102" s="54">
        <v>0</v>
      </c>
      <c r="AM102" s="54">
        <v>0</v>
      </c>
      <c r="AN102" s="54"/>
      <c r="AO102" s="64">
        <f>AL102+AM102+AN102</f>
        <v>0</v>
      </c>
      <c r="AP102" s="54"/>
      <c r="AQ102" s="54"/>
      <c r="AR102" s="8">
        <v>0</v>
      </c>
      <c r="AS102" s="64">
        <f>AP102+AQ102+AR102</f>
        <v>0</v>
      </c>
      <c r="AT102" s="71">
        <f t="shared" si="101"/>
        <v>0</v>
      </c>
      <c r="AU102" s="8">
        <v>0</v>
      </c>
      <c r="AV102" s="8">
        <v>0</v>
      </c>
      <c r="AW102" s="8">
        <v>0</v>
      </c>
      <c r="AX102" s="88">
        <f t="shared" si="72"/>
        <v>0</v>
      </c>
      <c r="AY102" s="7">
        <v>0</v>
      </c>
      <c r="AZ102" s="7">
        <v>0</v>
      </c>
      <c r="BA102" s="7">
        <v>0</v>
      </c>
      <c r="BB102" s="88">
        <f t="shared" si="66"/>
        <v>0</v>
      </c>
      <c r="BC102" s="71">
        <f t="shared" si="67"/>
        <v>0</v>
      </c>
      <c r="BD102" s="8">
        <v>0</v>
      </c>
      <c r="BE102" s="8">
        <v>0</v>
      </c>
      <c r="BF102" s="8">
        <v>0</v>
      </c>
      <c r="BG102" s="88">
        <f t="shared" si="104"/>
        <v>0</v>
      </c>
      <c r="BH102" s="7">
        <v>0</v>
      </c>
      <c r="BI102" s="7">
        <v>0</v>
      </c>
      <c r="BJ102" s="7">
        <v>0</v>
      </c>
      <c r="BK102" s="88">
        <f t="shared" si="74"/>
        <v>0</v>
      </c>
      <c r="BL102" s="71">
        <f t="shared" si="105"/>
        <v>0</v>
      </c>
    </row>
    <row r="103" spans="1:64" ht="17.25" thickBot="1" x14ac:dyDescent="0.3">
      <c r="A103" s="225" t="s">
        <v>138</v>
      </c>
      <c r="B103" s="226"/>
      <c r="C103" s="203">
        <f>C104+C105+C106</f>
        <v>1615869.2170000002</v>
      </c>
      <c r="D103" s="203">
        <f t="shared" ref="D103:E103" si="106">D104+D105+D106</f>
        <v>2008136.7050000001</v>
      </c>
      <c r="E103" s="203">
        <f t="shared" si="106"/>
        <v>15293546.059</v>
      </c>
      <c r="F103" s="202">
        <f t="shared" si="79"/>
        <v>18917551.980999999</v>
      </c>
      <c r="G103" s="174">
        <f>G104+G105+G106</f>
        <v>344637.76699999999</v>
      </c>
      <c r="H103" s="174">
        <f>H104+H105+H106</f>
        <v>0</v>
      </c>
      <c r="I103" s="169">
        <f t="shared" si="68"/>
        <v>344637.76699999999</v>
      </c>
      <c r="J103" s="200">
        <f t="shared" si="82"/>
        <v>19262189.748</v>
      </c>
      <c r="K103" s="162">
        <f>K104+K105+K106</f>
        <v>2621801.0299999998</v>
      </c>
      <c r="L103" s="122">
        <f>L104+L105+L106</f>
        <v>2198352.6410000003</v>
      </c>
      <c r="M103" s="122">
        <f>M104+M105+M106</f>
        <v>1097697.801</v>
      </c>
      <c r="N103" s="123">
        <f t="shared" si="63"/>
        <v>5917851.4720000001</v>
      </c>
      <c r="O103" s="122">
        <f>O104+O105+O106</f>
        <v>2034103.5730000001</v>
      </c>
      <c r="P103" s="122">
        <f>P104+P105+P106</f>
        <v>13426581.845000001</v>
      </c>
      <c r="Q103" s="122">
        <f>Q104+Q105+Q106</f>
        <v>13224725.732999999</v>
      </c>
      <c r="R103" s="131">
        <f t="shared" si="64"/>
        <v>28685411.151000001</v>
      </c>
      <c r="S103" s="126">
        <f t="shared" si="65"/>
        <v>34603262.623000003</v>
      </c>
      <c r="T103" s="5">
        <f t="shared" ref="T103:AB103" si="107">T104+T105+T106</f>
        <v>2636238.4</v>
      </c>
      <c r="U103" s="5">
        <f t="shared" si="107"/>
        <v>2585936.3679999998</v>
      </c>
      <c r="V103" s="5">
        <f t="shared" si="107"/>
        <v>2044158.585</v>
      </c>
      <c r="W103" s="64">
        <f t="shared" si="107"/>
        <v>7266333.3530000001</v>
      </c>
      <c r="X103" s="5">
        <f t="shared" si="107"/>
        <v>14201557.318</v>
      </c>
      <c r="Y103" s="5">
        <f t="shared" si="107"/>
        <v>8540213.4971142504</v>
      </c>
      <c r="Z103" s="5">
        <f t="shared" si="107"/>
        <v>14894028.450999999</v>
      </c>
      <c r="AA103" s="64">
        <f t="shared" si="107"/>
        <v>37635799.26611425</v>
      </c>
      <c r="AB103" s="71">
        <f t="shared" si="107"/>
        <v>44902132.61911425</v>
      </c>
      <c r="AC103" s="5">
        <f t="shared" ref="AC103:AS103" si="108">AC104+AC105+AC106</f>
        <v>2880065</v>
      </c>
      <c r="AD103" s="5">
        <f t="shared" si="108"/>
        <v>3421705</v>
      </c>
      <c r="AE103" s="5">
        <f t="shared" si="108"/>
        <v>2485015</v>
      </c>
      <c r="AF103" s="64">
        <f t="shared" si="108"/>
        <v>8786785</v>
      </c>
      <c r="AG103" s="5">
        <f t="shared" si="108"/>
        <v>15511068</v>
      </c>
      <c r="AH103" s="5">
        <f t="shared" si="108"/>
        <v>0</v>
      </c>
      <c r="AI103" s="5">
        <f t="shared" si="108"/>
        <v>2686000</v>
      </c>
      <c r="AJ103" s="64">
        <f t="shared" si="108"/>
        <v>18197068</v>
      </c>
      <c r="AK103" s="71">
        <f t="shared" si="108"/>
        <v>26983853</v>
      </c>
      <c r="AL103" s="122">
        <f t="shared" si="108"/>
        <v>2945755.1760000004</v>
      </c>
      <c r="AM103" s="122">
        <f t="shared" si="108"/>
        <v>3603736.8</v>
      </c>
      <c r="AN103" s="122">
        <f t="shared" si="108"/>
        <v>2752983.2</v>
      </c>
      <c r="AO103" s="123">
        <f t="shared" si="108"/>
        <v>9302475.1760000009</v>
      </c>
      <c r="AP103" s="5">
        <f t="shared" si="108"/>
        <v>19511067.999000002</v>
      </c>
      <c r="AQ103" s="5">
        <f t="shared" si="108"/>
        <v>0</v>
      </c>
      <c r="AR103" s="5">
        <f t="shared" si="108"/>
        <v>0</v>
      </c>
      <c r="AS103" s="64">
        <f t="shared" si="108"/>
        <v>19511067.999000002</v>
      </c>
      <c r="AT103" s="126">
        <f>AO103+AS103</f>
        <v>28813543.175000004</v>
      </c>
      <c r="AU103" s="5">
        <f>AU104+AU105+AU106</f>
        <v>3058488</v>
      </c>
      <c r="AV103" s="5">
        <f>AV104+AV105+AV106</f>
        <v>3603737</v>
      </c>
      <c r="AW103" s="5">
        <f>AW104+AW105+AW106</f>
        <v>2752983</v>
      </c>
      <c r="AX103" s="64">
        <f t="shared" si="72"/>
        <v>9415208</v>
      </c>
      <c r="AY103" s="5">
        <f>AY104+AY105+AY106</f>
        <v>16030173</v>
      </c>
      <c r="AZ103" s="5">
        <f>AZ104+AZ105+AZ106</f>
        <v>0</v>
      </c>
      <c r="BA103" s="5">
        <f>BA104+BA105+BA106</f>
        <v>0</v>
      </c>
      <c r="BB103" s="64">
        <f t="shared" si="66"/>
        <v>16030173</v>
      </c>
      <c r="BC103" s="71">
        <f t="shared" si="67"/>
        <v>25445381</v>
      </c>
      <c r="BD103" s="5">
        <f>BD104+BD105+BD106</f>
        <v>3170843</v>
      </c>
      <c r="BE103" s="5">
        <f>BE104+BE105+BE106</f>
        <v>3603737</v>
      </c>
      <c r="BF103" s="5">
        <f>BF104+BF105+BF106</f>
        <v>2752982</v>
      </c>
      <c r="BG103" s="64">
        <f t="shared" si="104"/>
        <v>9527562</v>
      </c>
      <c r="BH103" s="5">
        <f>BH104+BH105+BH106</f>
        <v>16030173</v>
      </c>
      <c r="BI103" s="5">
        <f>BI104+BI105+BI106</f>
        <v>0</v>
      </c>
      <c r="BJ103" s="5">
        <f>BJ104+BJ105+BJ106</f>
        <v>0</v>
      </c>
      <c r="BK103" s="64">
        <f t="shared" si="74"/>
        <v>16030173</v>
      </c>
      <c r="BL103" s="71">
        <f t="shared" si="105"/>
        <v>25557735</v>
      </c>
    </row>
    <row r="104" spans="1:64" ht="17.25" thickBot="1" x14ac:dyDescent="0.3">
      <c r="A104" s="79" t="s">
        <v>37</v>
      </c>
      <c r="B104" s="152" t="s">
        <v>140</v>
      </c>
      <c r="C104" s="188">
        <f>'[8]Classification prog-économique'!$D$71*1000</f>
        <v>1293498.3050000002</v>
      </c>
      <c r="D104" s="188">
        <f>'[8]Classification prog-économique'!$G$71*1000</f>
        <v>1294140.027</v>
      </c>
      <c r="E104" s="188">
        <f>'[8]Classification prog-économique'!$J$71*1000</f>
        <v>0</v>
      </c>
      <c r="F104" s="202">
        <f t="shared" si="79"/>
        <v>2587638.3320000004</v>
      </c>
      <c r="G104" s="175">
        <f>'[8]Classification prog-économique'!$P$71*1000</f>
        <v>0</v>
      </c>
      <c r="H104" s="175">
        <f>'[8]Classification prog-économique'!$S$71*1000</f>
        <v>0</v>
      </c>
      <c r="I104" s="169">
        <f t="shared" si="68"/>
        <v>0</v>
      </c>
      <c r="J104" s="200">
        <f t="shared" si="82"/>
        <v>2587638.3320000004</v>
      </c>
      <c r="K104" s="121">
        <v>2230394.031</v>
      </c>
      <c r="L104" s="121">
        <v>1516495.9230000002</v>
      </c>
      <c r="M104" s="121">
        <v>211675.74099999998</v>
      </c>
      <c r="N104" s="125">
        <f t="shared" si="63"/>
        <v>3958565.6949999998</v>
      </c>
      <c r="O104" s="121">
        <v>0</v>
      </c>
      <c r="P104" s="137">
        <v>0</v>
      </c>
      <c r="Q104" s="121">
        <v>0</v>
      </c>
      <c r="R104" s="124">
        <f t="shared" si="64"/>
        <v>0</v>
      </c>
      <c r="S104" s="126">
        <f t="shared" si="65"/>
        <v>3958565.6949999998</v>
      </c>
      <c r="T104" s="23">
        <f>'[6]Classification programmatique'!$D$65*1000</f>
        <v>2136540.2930000001</v>
      </c>
      <c r="U104" s="23">
        <f>'[6]Classification programmatique'!$G$65*1000</f>
        <v>1816563.7169999999</v>
      </c>
      <c r="V104" s="23">
        <f>'[6]Classification programmatique'!$J$65*1000</f>
        <v>53259.49</v>
      </c>
      <c r="W104" s="65">
        <f>SUM(T104:V104)</f>
        <v>4006363.5</v>
      </c>
      <c r="X104" s="7">
        <v>0</v>
      </c>
      <c r="Y104" s="7">
        <v>0</v>
      </c>
      <c r="Z104" s="7">
        <v>0</v>
      </c>
      <c r="AA104" s="65">
        <f>X104+Y104+Z104</f>
        <v>0</v>
      </c>
      <c r="AB104" s="71">
        <f>W104+AA104</f>
        <v>4006363.5</v>
      </c>
      <c r="AC104" s="23">
        <v>2494331</v>
      </c>
      <c r="AD104" s="23">
        <v>2532637</v>
      </c>
      <c r="AE104" s="23">
        <v>56773</v>
      </c>
      <c r="AF104" s="65">
        <f>SUM(AC104:AE104)</f>
        <v>5083741</v>
      </c>
      <c r="AG104" s="7">
        <v>0</v>
      </c>
      <c r="AH104" s="7">
        <v>0</v>
      </c>
      <c r="AI104" s="7">
        <v>0</v>
      </c>
      <c r="AJ104" s="65">
        <f t="shared" si="102"/>
        <v>0</v>
      </c>
      <c r="AK104" s="71">
        <f t="shared" si="103"/>
        <v>5083741</v>
      </c>
      <c r="AL104" s="7">
        <f>'[10]TMC Prog-Eco'!$C$66</f>
        <v>2559612.9950000001</v>
      </c>
      <c r="AM104" s="7">
        <f>'[10]TMC Prog-Eco'!$D$66</f>
        <v>2548006.7999999998</v>
      </c>
      <c r="AN104" s="7">
        <f>'[10]TMC Prog-Eco'!$E$66</f>
        <v>57403.199999999997</v>
      </c>
      <c r="AO104" s="65">
        <f>SUM(AL104:AN104)</f>
        <v>5165022.9950000001</v>
      </c>
      <c r="AP104" s="7">
        <v>0</v>
      </c>
      <c r="AQ104" s="7">
        <v>0</v>
      </c>
      <c r="AR104" s="7">
        <v>0</v>
      </c>
      <c r="AS104" s="65">
        <f>AP104+AQ104+AR104</f>
        <v>0</v>
      </c>
      <c r="AT104" s="71">
        <f t="shared" si="101"/>
        <v>5165022.9950000001</v>
      </c>
      <c r="AU104" s="7">
        <v>2657020</v>
      </c>
      <c r="AV104" s="7">
        <v>2548007</v>
      </c>
      <c r="AW104" s="7">
        <v>57403</v>
      </c>
      <c r="AX104" s="88">
        <f t="shared" si="72"/>
        <v>5262430</v>
      </c>
      <c r="AY104" s="7"/>
      <c r="AZ104" s="7">
        <v>0</v>
      </c>
      <c r="BA104" s="7">
        <v>0</v>
      </c>
      <c r="BB104" s="88">
        <f t="shared" si="66"/>
        <v>0</v>
      </c>
      <c r="BC104" s="71">
        <f t="shared" si="67"/>
        <v>5262430</v>
      </c>
      <c r="BD104" s="7">
        <v>2754099</v>
      </c>
      <c r="BE104" s="7">
        <v>2548007</v>
      </c>
      <c r="BF104" s="7">
        <v>57402</v>
      </c>
      <c r="BG104" s="88">
        <f t="shared" si="104"/>
        <v>5359508</v>
      </c>
      <c r="BH104" s="7"/>
      <c r="BI104" s="7">
        <v>0</v>
      </c>
      <c r="BJ104" s="7">
        <v>0</v>
      </c>
      <c r="BK104" s="88">
        <f t="shared" si="74"/>
        <v>0</v>
      </c>
      <c r="BL104" s="71">
        <f t="shared" si="105"/>
        <v>5359508</v>
      </c>
    </row>
    <row r="105" spans="1:64" ht="33" customHeight="1" thickBot="1" x14ac:dyDescent="0.3">
      <c r="A105" s="79" t="s">
        <v>39</v>
      </c>
      <c r="B105" s="152" t="s">
        <v>142</v>
      </c>
      <c r="C105" s="188">
        <f>'[8]Classification prog-économique'!$D$72*1000</f>
        <v>172696.20499999999</v>
      </c>
      <c r="D105" s="188">
        <f>'[8]Classification prog-économique'!$G$72*1000</f>
        <v>642682.08799999999</v>
      </c>
      <c r="E105" s="188">
        <f>'[8]Classification prog-économique'!$J$72*1000</f>
        <v>14459826.059</v>
      </c>
      <c r="F105" s="202">
        <f t="shared" si="79"/>
        <v>15275204.352</v>
      </c>
      <c r="G105" s="175">
        <f>'[8]Classification prog-économique'!$P$72*1000</f>
        <v>344637.76699999999</v>
      </c>
      <c r="H105" s="175">
        <f>'[8]Classification prog-économique'!$S$72*1000</f>
        <v>0</v>
      </c>
      <c r="I105" s="169">
        <f t="shared" si="68"/>
        <v>344637.76699999999</v>
      </c>
      <c r="J105" s="200">
        <f t="shared" si="82"/>
        <v>15619842.118999999</v>
      </c>
      <c r="K105" s="121">
        <v>340963.99900000001</v>
      </c>
      <c r="L105" s="121">
        <v>638784.61800000002</v>
      </c>
      <c r="M105" s="121">
        <v>627592.05999999994</v>
      </c>
      <c r="N105" s="125">
        <f t="shared" si="63"/>
        <v>1607340.6770000001</v>
      </c>
      <c r="O105" s="121">
        <v>2034103.5730000001</v>
      </c>
      <c r="P105" s="137">
        <v>13426581.845000001</v>
      </c>
      <c r="Q105" s="121">
        <v>13224725.732999999</v>
      </c>
      <c r="R105" s="124">
        <f t="shared" si="64"/>
        <v>28685411.151000001</v>
      </c>
      <c r="S105" s="126">
        <f t="shared" si="65"/>
        <v>30292751.828000002</v>
      </c>
      <c r="T105" s="25">
        <f>'[6]Classification programmatique'!$D$66*1000</f>
        <v>409254.77</v>
      </c>
      <c r="U105" s="23">
        <f>'[6]Classification programmatique'!$G$66*1000</f>
        <v>697116.18299999996</v>
      </c>
      <c r="V105" s="23">
        <f>'[6]Classification programmatique'!$J$66*1000</f>
        <v>1257179.095</v>
      </c>
      <c r="W105" s="65">
        <f>SUM(T105:V105)</f>
        <v>2363550.048</v>
      </c>
      <c r="X105" s="7">
        <f>'[6]Classification programmatique'!$P$66*1000</f>
        <v>14201557.318</v>
      </c>
      <c r="Y105" s="7">
        <f>'[6]Classification programmatique'!$S$66*1000</f>
        <v>8540213.4971142504</v>
      </c>
      <c r="Z105" s="15">
        <f>'[6]Classification programmatique'!$V$66*1000</f>
        <v>14894028.450999999</v>
      </c>
      <c r="AA105" s="65">
        <f>X105+Y105+Z105</f>
        <v>37635799.26611425</v>
      </c>
      <c r="AB105" s="71">
        <f>W105+AA105</f>
        <v>39999349.31411425</v>
      </c>
      <c r="AC105" s="25">
        <v>325479</v>
      </c>
      <c r="AD105" s="25">
        <v>783268</v>
      </c>
      <c r="AE105" s="25">
        <v>1694522</v>
      </c>
      <c r="AF105" s="65">
        <f>SUM(AC105:AE105)</f>
        <v>2803269</v>
      </c>
      <c r="AG105" s="25">
        <v>15511068</v>
      </c>
      <c r="AH105" s="7">
        <v>0</v>
      </c>
      <c r="AI105" s="25">
        <v>2686000</v>
      </c>
      <c r="AJ105" s="65">
        <f t="shared" si="102"/>
        <v>18197068</v>
      </c>
      <c r="AK105" s="71">
        <f t="shared" si="103"/>
        <v>21000337</v>
      </c>
      <c r="AL105" s="7">
        <f>'[10]TMC Prog-Eco'!$C$67</f>
        <v>296628.17700000003</v>
      </c>
      <c r="AM105" s="7">
        <f>'[10]TMC Prog-Eco'!$D$67</f>
        <v>949930</v>
      </c>
      <c r="AN105" s="7">
        <f>'[10]TMC Prog-Eco'!$E$67</f>
        <v>1961860</v>
      </c>
      <c r="AO105" s="65">
        <f>SUM(AL105:AN105)</f>
        <v>3208418.1770000001</v>
      </c>
      <c r="AP105" s="7">
        <f>'[10]TMC Prog-Eco'!$H$67</f>
        <v>19511067.999000002</v>
      </c>
      <c r="AQ105" s="7">
        <v>0</v>
      </c>
      <c r="AR105" s="7">
        <v>0</v>
      </c>
      <c r="AS105" s="65">
        <f>AP105+AQ105+AR105</f>
        <v>19511067.999000002</v>
      </c>
      <c r="AT105" s="71">
        <f t="shared" si="101"/>
        <v>22719486.176000003</v>
      </c>
      <c r="AU105" s="7">
        <v>308532</v>
      </c>
      <c r="AV105" s="7">
        <v>949930</v>
      </c>
      <c r="AW105" s="7">
        <v>1961860</v>
      </c>
      <c r="AX105" s="88">
        <f t="shared" si="72"/>
        <v>3220322</v>
      </c>
      <c r="AY105" s="7">
        <v>16030173</v>
      </c>
      <c r="AZ105" s="7">
        <v>0</v>
      </c>
      <c r="BA105" s="15">
        <v>0</v>
      </c>
      <c r="BB105" s="88">
        <f t="shared" si="66"/>
        <v>16030173</v>
      </c>
      <c r="BC105" s="71">
        <f t="shared" si="67"/>
        <v>19250495</v>
      </c>
      <c r="BD105" s="7">
        <v>320397</v>
      </c>
      <c r="BE105" s="7">
        <v>949930</v>
      </c>
      <c r="BF105" s="7">
        <v>1961860</v>
      </c>
      <c r="BG105" s="88">
        <f t="shared" si="104"/>
        <v>3232187</v>
      </c>
      <c r="BH105" s="7">
        <v>16030173</v>
      </c>
      <c r="BI105" s="7">
        <v>0</v>
      </c>
      <c r="BJ105" s="15">
        <v>0</v>
      </c>
      <c r="BK105" s="88">
        <f t="shared" si="74"/>
        <v>16030173</v>
      </c>
      <c r="BL105" s="71">
        <f t="shared" si="105"/>
        <v>19262360</v>
      </c>
    </row>
    <row r="106" spans="1:64" ht="33" customHeight="1" thickBot="1" x14ac:dyDescent="0.3">
      <c r="A106" s="79" t="s">
        <v>40</v>
      </c>
      <c r="B106" s="152" t="s">
        <v>143</v>
      </c>
      <c r="C106" s="188">
        <f>'[8]Classification prog-économique'!$D$73*1000</f>
        <v>149674.70700000002</v>
      </c>
      <c r="D106" s="188">
        <f>'[8]Classification prog-économique'!$G$73*1000</f>
        <v>71314.59</v>
      </c>
      <c r="E106" s="188">
        <f>'[8]Classification prog-économique'!$J$73*1000</f>
        <v>833720</v>
      </c>
      <c r="F106" s="202">
        <f t="shared" si="79"/>
        <v>1054709.297</v>
      </c>
      <c r="G106" s="175">
        <f>'[8]Classification prog-économique'!$P$73*1000</f>
        <v>0</v>
      </c>
      <c r="H106" s="175">
        <f>'[8]Classification prog-économique'!$S$73*1000</f>
        <v>0</v>
      </c>
      <c r="I106" s="169">
        <f t="shared" si="68"/>
        <v>0</v>
      </c>
      <c r="J106" s="200">
        <f t="shared" si="82"/>
        <v>1054709.297</v>
      </c>
      <c r="K106" s="121">
        <v>50443</v>
      </c>
      <c r="L106" s="121">
        <v>43072.100000000006</v>
      </c>
      <c r="M106" s="121">
        <v>258430</v>
      </c>
      <c r="N106" s="125">
        <f t="shared" si="63"/>
        <v>351945.1</v>
      </c>
      <c r="O106" s="121">
        <v>0</v>
      </c>
      <c r="P106" s="137">
        <v>0</v>
      </c>
      <c r="Q106" s="121">
        <v>0</v>
      </c>
      <c r="R106" s="124">
        <f t="shared" si="64"/>
        <v>0</v>
      </c>
      <c r="S106" s="126">
        <f t="shared" si="65"/>
        <v>351945.1</v>
      </c>
      <c r="T106" s="30">
        <f>'[6]Classification programmatique'!$D$67*1000</f>
        <v>90443.337</v>
      </c>
      <c r="U106" s="23">
        <f>'[6]Classification programmatique'!$G$67*1000</f>
        <v>72256.467999999993</v>
      </c>
      <c r="V106" s="23">
        <f>'[6]Classification programmatique'!$J$67*1000</f>
        <v>733719.99999999988</v>
      </c>
      <c r="W106" s="65">
        <f>SUM(T106:V106)</f>
        <v>896419.80499999993</v>
      </c>
      <c r="X106" s="7">
        <v>0</v>
      </c>
      <c r="Y106" s="7">
        <v>0</v>
      </c>
      <c r="Z106" s="7">
        <f>'[6]Classification programmatique'!$V$67*1000</f>
        <v>0</v>
      </c>
      <c r="AA106" s="65">
        <f>X106+Y106+Z106</f>
        <v>0</v>
      </c>
      <c r="AB106" s="71">
        <f>W106+AA106</f>
        <v>896419.80499999993</v>
      </c>
      <c r="AC106" s="30">
        <v>60255</v>
      </c>
      <c r="AD106" s="30">
        <v>105800</v>
      </c>
      <c r="AE106" s="30">
        <v>733720</v>
      </c>
      <c r="AF106" s="65">
        <f>SUM(AC106:AE106)</f>
        <v>899775</v>
      </c>
      <c r="AG106" s="7">
        <v>0</v>
      </c>
      <c r="AH106" s="7">
        <v>0</v>
      </c>
      <c r="AI106" s="7">
        <v>0</v>
      </c>
      <c r="AJ106" s="65">
        <f t="shared" si="102"/>
        <v>0</v>
      </c>
      <c r="AK106" s="71">
        <f t="shared" si="103"/>
        <v>899775</v>
      </c>
      <c r="AL106" s="7">
        <f>'[10]TMC Prog-Eco'!$C$68</f>
        <v>89514.004000000001</v>
      </c>
      <c r="AM106" s="7">
        <f>'[10]TMC Prog-Eco'!$D$68</f>
        <v>105800</v>
      </c>
      <c r="AN106" s="7">
        <f>'[10]TMC Prog-Eco'!$E$68</f>
        <v>733720</v>
      </c>
      <c r="AO106" s="65">
        <f>SUM(AL106:AN106)</f>
        <v>929034.00399999996</v>
      </c>
      <c r="AP106" s="7">
        <v>0</v>
      </c>
      <c r="AQ106" s="7">
        <v>0</v>
      </c>
      <c r="AR106" s="7">
        <v>0</v>
      </c>
      <c r="AS106" s="7">
        <f>AP106+AQ106+AR106</f>
        <v>0</v>
      </c>
      <c r="AT106" s="7">
        <f t="shared" si="101"/>
        <v>929034.00399999996</v>
      </c>
      <c r="AU106" s="7">
        <v>92936</v>
      </c>
      <c r="AV106" s="7">
        <v>105800</v>
      </c>
      <c r="AW106" s="7">
        <v>733720</v>
      </c>
      <c r="AX106" s="88">
        <f t="shared" si="72"/>
        <v>932456</v>
      </c>
      <c r="AY106" s="7">
        <v>0</v>
      </c>
      <c r="AZ106" s="7">
        <v>0</v>
      </c>
      <c r="BA106" s="7">
        <v>0</v>
      </c>
      <c r="BB106" s="88">
        <f t="shared" si="66"/>
        <v>0</v>
      </c>
      <c r="BC106" s="71">
        <f t="shared" si="67"/>
        <v>932456</v>
      </c>
      <c r="BD106" s="7">
        <v>96347</v>
      </c>
      <c r="BE106" s="7">
        <v>105800</v>
      </c>
      <c r="BF106" s="7">
        <v>733720</v>
      </c>
      <c r="BG106" s="88">
        <f t="shared" si="104"/>
        <v>935867</v>
      </c>
      <c r="BH106" s="7">
        <v>0</v>
      </c>
      <c r="BI106" s="7">
        <v>0</v>
      </c>
      <c r="BJ106" s="7">
        <v>0</v>
      </c>
      <c r="BK106" s="88">
        <f t="shared" si="74"/>
        <v>0</v>
      </c>
      <c r="BL106" s="71">
        <f t="shared" si="105"/>
        <v>935867</v>
      </c>
    </row>
    <row r="107" spans="1:64" ht="17.25" thickBot="1" x14ac:dyDescent="0.3">
      <c r="A107" s="237" t="s">
        <v>144</v>
      </c>
      <c r="B107" s="238"/>
      <c r="C107" s="212">
        <f>C108+C109+C110+C111</f>
        <v>162307.88</v>
      </c>
      <c r="D107" s="212">
        <f t="shared" ref="D107:E107" si="109">D108+D109+D110+D111</f>
        <v>613309.74</v>
      </c>
      <c r="E107" s="212">
        <f t="shared" si="109"/>
        <v>3746759.75</v>
      </c>
      <c r="F107" s="202">
        <f t="shared" si="79"/>
        <v>4522377.37</v>
      </c>
      <c r="G107" s="182">
        <f>G108+G109+G110+G111</f>
        <v>89621</v>
      </c>
      <c r="H107" s="182">
        <f>H108+H109+H110+H111</f>
        <v>12059298.807326199</v>
      </c>
      <c r="I107" s="169">
        <f t="shared" si="68"/>
        <v>12148919.807326199</v>
      </c>
      <c r="J107" s="200">
        <f t="shared" si="82"/>
        <v>16671297.177326199</v>
      </c>
      <c r="K107" s="162">
        <f>K108+K109+K110+K111</f>
        <v>396027.00400000002</v>
      </c>
      <c r="L107" s="122">
        <f>L108+L109+L110+L111</f>
        <v>831268.30200000003</v>
      </c>
      <c r="M107" s="122">
        <f>M108+M109+M110+M111</f>
        <v>5820000</v>
      </c>
      <c r="N107" s="123">
        <f t="shared" si="63"/>
        <v>7047295.3059999999</v>
      </c>
      <c r="O107" s="122">
        <f>O108+O109+O110+O111</f>
        <v>0</v>
      </c>
      <c r="P107" s="122">
        <f>P108+P109+P110+P111</f>
        <v>9721444.7259999998</v>
      </c>
      <c r="Q107" s="122">
        <f>Q108+Q109+Q110+Q111</f>
        <v>2763595.4339999999</v>
      </c>
      <c r="R107" s="131">
        <f t="shared" si="64"/>
        <v>12485040.16</v>
      </c>
      <c r="S107" s="126">
        <f t="shared" si="65"/>
        <v>19532335.465999998</v>
      </c>
      <c r="T107" s="5">
        <f t="shared" ref="T107:AB107" si="110">T108+T109+T110+T111</f>
        <v>364220.88899999997</v>
      </c>
      <c r="U107" s="5">
        <f t="shared" si="110"/>
        <v>1052377.753</v>
      </c>
      <c r="V107" s="5">
        <f t="shared" si="110"/>
        <v>7295000</v>
      </c>
      <c r="W107" s="64">
        <f t="shared" si="110"/>
        <v>8711598.6419999991</v>
      </c>
      <c r="X107" s="5">
        <f t="shared" si="110"/>
        <v>0</v>
      </c>
      <c r="Y107" s="5">
        <f t="shared" si="110"/>
        <v>88563.672137367801</v>
      </c>
      <c r="Z107" s="5">
        <f t="shared" si="110"/>
        <v>16428999.287412079</v>
      </c>
      <c r="AA107" s="64">
        <f t="shared" si="110"/>
        <v>16517562.959549448</v>
      </c>
      <c r="AB107" s="71">
        <f t="shared" si="110"/>
        <v>25229161.601549447</v>
      </c>
      <c r="AC107" s="5">
        <f t="shared" ref="AC107:AS107" si="111">AC108+AC109+AC110+AC111</f>
        <v>442653</v>
      </c>
      <c r="AD107" s="5">
        <f t="shared" si="111"/>
        <v>1807346</v>
      </c>
      <c r="AE107" s="5">
        <f t="shared" si="111"/>
        <v>7389000</v>
      </c>
      <c r="AF107" s="64">
        <f t="shared" si="111"/>
        <v>9638999</v>
      </c>
      <c r="AG107" s="5">
        <f t="shared" si="111"/>
        <v>0</v>
      </c>
      <c r="AH107" s="5">
        <f t="shared" si="111"/>
        <v>2481283</v>
      </c>
      <c r="AI107" s="5">
        <f t="shared" si="111"/>
        <v>8328000</v>
      </c>
      <c r="AJ107" s="64">
        <f t="shared" si="111"/>
        <v>10809283</v>
      </c>
      <c r="AK107" s="71">
        <f t="shared" si="111"/>
        <v>20448282</v>
      </c>
      <c r="AL107" s="122">
        <f>AL108+AL109+AL110+AL111</f>
        <v>424356.07899999997</v>
      </c>
      <c r="AM107" s="5">
        <f t="shared" si="111"/>
        <v>1807346</v>
      </c>
      <c r="AN107" s="5">
        <f t="shared" si="111"/>
        <v>7389000</v>
      </c>
      <c r="AO107" s="123">
        <f>AL107+AM107+AN107</f>
        <v>9620702.0789999999</v>
      </c>
      <c r="AP107" s="5">
        <f t="shared" si="111"/>
        <v>0</v>
      </c>
      <c r="AQ107" s="5">
        <f>AQ108+AQ109+AQ110+AQ111</f>
        <v>940000</v>
      </c>
      <c r="AR107" s="5">
        <f t="shared" si="111"/>
        <v>9000000</v>
      </c>
      <c r="AS107" s="64">
        <f t="shared" si="111"/>
        <v>9940000</v>
      </c>
      <c r="AT107" s="126">
        <f t="shared" ref="AT107:AT112" si="112">AO107+AS107</f>
        <v>19560702.079</v>
      </c>
      <c r="AU107" s="5">
        <f>AU108+AU109+AU110+AU111</f>
        <v>441863</v>
      </c>
      <c r="AV107" s="5">
        <f>AV108+AV109+AV110+AV111</f>
        <v>1807346</v>
      </c>
      <c r="AW107" s="5">
        <f>AW108+AW109+AW110+AW111</f>
        <v>7389000</v>
      </c>
      <c r="AX107" s="64">
        <f t="shared" si="72"/>
        <v>9638209</v>
      </c>
      <c r="AY107" s="5">
        <f>AY108+AY109+AY110+AY111</f>
        <v>0</v>
      </c>
      <c r="AZ107" s="5">
        <f>AZ108+AZ109+AZ110+AZ111</f>
        <v>920000</v>
      </c>
      <c r="BA107" s="5">
        <f>BA108+BA109+BA110+BA111</f>
        <v>0</v>
      </c>
      <c r="BB107" s="64">
        <f t="shared" si="66"/>
        <v>920000</v>
      </c>
      <c r="BC107" s="71">
        <f t="shared" si="67"/>
        <v>10558209</v>
      </c>
      <c r="BD107" s="5">
        <f>BD108+BD109+BD110+BD111</f>
        <v>456763</v>
      </c>
      <c r="BE107" s="5">
        <f>BE108+BE109+BE110+BE111</f>
        <v>1807340</v>
      </c>
      <c r="BF107" s="5">
        <f>BF108+BF109+BF110+BF111</f>
        <v>7389000</v>
      </c>
      <c r="BG107" s="64">
        <f t="shared" si="104"/>
        <v>9653103</v>
      </c>
      <c r="BH107" s="5">
        <f>BH108+BH109+BH110+BH111</f>
        <v>0</v>
      </c>
      <c r="BI107" s="5">
        <f>BI108+BI109+BI110+BI111</f>
        <v>910000</v>
      </c>
      <c r="BJ107" s="5">
        <f>BJ108+BJ109+BJ110+BJ111</f>
        <v>0</v>
      </c>
      <c r="BK107" s="64">
        <f t="shared" si="74"/>
        <v>910000</v>
      </c>
      <c r="BL107" s="71">
        <f t="shared" si="105"/>
        <v>10563103</v>
      </c>
    </row>
    <row r="108" spans="1:64" ht="17.25" thickBot="1" x14ac:dyDescent="0.3">
      <c r="A108" s="79" t="s">
        <v>70</v>
      </c>
      <c r="B108" s="152" t="s">
        <v>145</v>
      </c>
      <c r="C108" s="188">
        <f>'[8]Classification prog-économique'!$D$81*1000</f>
        <v>136359.318</v>
      </c>
      <c r="D108" s="188">
        <f>'[8]Classification prog-économique'!$G$81*1000</f>
        <v>515784.65500000003</v>
      </c>
      <c r="E108" s="188">
        <f>'[8]Classification prog-économique'!$J$81*1000</f>
        <v>5000</v>
      </c>
      <c r="F108" s="202">
        <f t="shared" si="79"/>
        <v>657143.973</v>
      </c>
      <c r="G108" s="175">
        <f>'[11]Classification prog-économique'!$P$81*1000</f>
        <v>89621</v>
      </c>
      <c r="H108" s="175">
        <f>'[8]Classification prog-économique'!$S$81*1000</f>
        <v>0</v>
      </c>
      <c r="I108" s="169">
        <f t="shared" si="68"/>
        <v>89621</v>
      </c>
      <c r="J108" s="200">
        <f t="shared" si="82"/>
        <v>746764.973</v>
      </c>
      <c r="K108" s="121">
        <v>366662.61200000002</v>
      </c>
      <c r="L108" s="121">
        <v>708007.98800000001</v>
      </c>
      <c r="M108" s="121">
        <v>65000</v>
      </c>
      <c r="N108" s="125">
        <f t="shared" si="63"/>
        <v>1139670.6000000001</v>
      </c>
      <c r="O108" s="25">
        <v>0</v>
      </c>
      <c r="P108" s="137">
        <v>0</v>
      </c>
      <c r="Q108" s="121">
        <v>0</v>
      </c>
      <c r="R108" s="124">
        <f t="shared" si="64"/>
        <v>0</v>
      </c>
      <c r="S108" s="126">
        <f t="shared" si="65"/>
        <v>1139670.6000000001</v>
      </c>
      <c r="T108" s="23">
        <f>'[6]Classification programmatique'!$D$75*1000</f>
        <v>337524.87299999996</v>
      </c>
      <c r="U108" s="23">
        <f>'[6]Classification programmatique'!$G$75*1000</f>
        <v>870527.22199999995</v>
      </c>
      <c r="V108" s="23">
        <f>'[6]Classification programmatique'!$J$75*1000</f>
        <v>10000</v>
      </c>
      <c r="W108" s="65">
        <f>SUM(T108:V108)</f>
        <v>1218052.095</v>
      </c>
      <c r="X108" s="7">
        <v>0</v>
      </c>
      <c r="Y108" s="7">
        <v>0</v>
      </c>
      <c r="Z108" s="7">
        <v>0</v>
      </c>
      <c r="AA108" s="65">
        <f>X108+Y108+Z108</f>
        <v>0</v>
      </c>
      <c r="AB108" s="71">
        <f t="shared" ref="AB108:AB116" si="113">W108+AA108</f>
        <v>1218052.095</v>
      </c>
      <c r="AC108" s="23">
        <v>365910</v>
      </c>
      <c r="AD108" s="23">
        <v>1192346</v>
      </c>
      <c r="AE108" s="23">
        <v>310000</v>
      </c>
      <c r="AF108" s="65">
        <f>SUM(AC108:AE108)</f>
        <v>1868256</v>
      </c>
      <c r="AG108" s="23"/>
      <c r="AH108" s="23"/>
      <c r="AI108" s="23"/>
      <c r="AJ108" s="65">
        <f t="shared" si="102"/>
        <v>0</v>
      </c>
      <c r="AK108" s="71">
        <f t="shared" si="103"/>
        <v>1868256</v>
      </c>
      <c r="AL108" s="7">
        <f>'[10]TMC Prog-Eco'!$C$70</f>
        <v>351447.92</v>
      </c>
      <c r="AM108" s="7">
        <f>'[10]TMC Prog-Eco'!$D$70</f>
        <v>1042346</v>
      </c>
      <c r="AN108" s="7">
        <f>'[10]TMC Prog-Eco'!$E$70</f>
        <v>628654</v>
      </c>
      <c r="AO108" s="65">
        <f>SUM(AL108:AN108)</f>
        <v>2022447.92</v>
      </c>
      <c r="AP108" s="7">
        <v>0</v>
      </c>
      <c r="AQ108" s="7">
        <v>0</v>
      </c>
      <c r="AR108" s="7">
        <v>0</v>
      </c>
      <c r="AS108" s="65">
        <f>AP108+AQ108+AR108</f>
        <v>0</v>
      </c>
      <c r="AT108" s="71">
        <f t="shared" si="112"/>
        <v>2022447.92</v>
      </c>
      <c r="AU108" s="7">
        <v>365803</v>
      </c>
      <c r="AV108" s="7">
        <v>1042346</v>
      </c>
      <c r="AW108" s="7">
        <v>628654</v>
      </c>
      <c r="AX108" s="88">
        <f t="shared" si="72"/>
        <v>2036803</v>
      </c>
      <c r="AY108" s="7">
        <v>0</v>
      </c>
      <c r="AZ108" s="7">
        <v>0</v>
      </c>
      <c r="BA108" s="7">
        <v>0</v>
      </c>
      <c r="BB108" s="88">
        <f t="shared" si="66"/>
        <v>0</v>
      </c>
      <c r="BC108" s="71">
        <f t="shared" si="67"/>
        <v>2036803</v>
      </c>
      <c r="BD108" s="7">
        <v>378020</v>
      </c>
      <c r="BE108" s="7">
        <v>1042340</v>
      </c>
      <c r="BF108" s="7">
        <v>628654</v>
      </c>
      <c r="BG108" s="88">
        <f t="shared" si="104"/>
        <v>2049014</v>
      </c>
      <c r="BH108" s="7">
        <v>0</v>
      </c>
      <c r="BI108" s="7">
        <v>0</v>
      </c>
      <c r="BJ108" s="7">
        <v>0</v>
      </c>
      <c r="BK108" s="88">
        <f t="shared" si="74"/>
        <v>0</v>
      </c>
      <c r="BL108" s="71">
        <f t="shared" si="105"/>
        <v>2049014</v>
      </c>
    </row>
    <row r="109" spans="1:64" ht="17.25" thickBot="1" x14ac:dyDescent="0.3">
      <c r="A109" s="79" t="s">
        <v>72</v>
      </c>
      <c r="B109" s="152" t="s">
        <v>146</v>
      </c>
      <c r="C109" s="188">
        <f>'[8]Classification prog-économique'!$D$82*1000</f>
        <v>12333.847</v>
      </c>
      <c r="D109" s="188">
        <f>'[8]Classification prog-économique'!$G$82*1000</f>
        <v>31256.766</v>
      </c>
      <c r="E109" s="188">
        <f>'[8]Classification prog-économique'!$J$82*1000</f>
        <v>1500000</v>
      </c>
      <c r="F109" s="202">
        <f t="shared" si="79"/>
        <v>1543590.6129999999</v>
      </c>
      <c r="G109" s="175">
        <f>'[8]Classification prog-économique'!$P$83*1000</f>
        <v>0</v>
      </c>
      <c r="H109" s="175">
        <f>'[8]Classification prog-économique'!$S$82*1000</f>
        <v>12059298.807326199</v>
      </c>
      <c r="I109" s="169">
        <f t="shared" si="68"/>
        <v>12059298.807326199</v>
      </c>
      <c r="J109" s="200">
        <f t="shared" si="82"/>
        <v>13602889.420326199</v>
      </c>
      <c r="K109" s="121">
        <v>0</v>
      </c>
      <c r="L109" s="121">
        <v>39727.478000000003</v>
      </c>
      <c r="M109" s="121">
        <v>2000000</v>
      </c>
      <c r="N109" s="125">
        <f t="shared" si="63"/>
        <v>2039727.4780000001</v>
      </c>
      <c r="O109" s="25">
        <v>0</v>
      </c>
      <c r="P109" s="137">
        <v>9721444.7259999998</v>
      </c>
      <c r="Q109" s="121">
        <v>2763595.4339999999</v>
      </c>
      <c r="R109" s="124">
        <f t="shared" si="64"/>
        <v>12485040.16</v>
      </c>
      <c r="S109" s="126">
        <f t="shared" si="65"/>
        <v>14524767.638</v>
      </c>
      <c r="T109" s="25">
        <f>'[6]Classification programmatique'!$D$76*1000</f>
        <v>2000</v>
      </c>
      <c r="U109" s="23">
        <f>'[6]Classification programmatique'!$G$76*1000</f>
        <v>57186.29</v>
      </c>
      <c r="V109" s="23">
        <f>'[6]Classification programmatique'!$J$76*1000</f>
        <v>2047000</v>
      </c>
      <c r="W109" s="65">
        <f>SUM(T109:V109)</f>
        <v>2106186.29</v>
      </c>
      <c r="X109" s="7">
        <v>0</v>
      </c>
      <c r="Y109" s="7">
        <v>0</v>
      </c>
      <c r="Z109" s="7">
        <v>0</v>
      </c>
      <c r="AA109" s="65">
        <f>X109+Y109+Z109</f>
        <v>0</v>
      </c>
      <c r="AB109" s="71">
        <f t="shared" si="113"/>
        <v>2106186.29</v>
      </c>
      <c r="AC109" s="25">
        <v>20636</v>
      </c>
      <c r="AD109" s="25">
        <v>200000</v>
      </c>
      <c r="AE109" s="25">
        <v>2000000</v>
      </c>
      <c r="AF109" s="65">
        <f>SUM(AC109:AE109)</f>
        <v>2220636</v>
      </c>
      <c r="AG109" s="25">
        <v>0</v>
      </c>
      <c r="AH109" s="25">
        <v>1496847</v>
      </c>
      <c r="AI109" s="25">
        <v>6228000</v>
      </c>
      <c r="AJ109" s="65">
        <f t="shared" si="102"/>
        <v>7724847</v>
      </c>
      <c r="AK109" s="71">
        <f t="shared" si="103"/>
        <v>9945483</v>
      </c>
      <c r="AL109" s="7">
        <f>'[10]TMC Prog-Eco'!$C$71</f>
        <v>23512.964</v>
      </c>
      <c r="AM109" s="7">
        <f>'[10]TMC Prog-Eco'!$D$71</f>
        <v>250000</v>
      </c>
      <c r="AN109" s="7">
        <f>'[10]TMC Prog-Eco'!$E$71</f>
        <v>2000000</v>
      </c>
      <c r="AO109" s="65">
        <f>SUM(AL109:AN109)</f>
        <v>2273512.9640000002</v>
      </c>
      <c r="AP109" s="7">
        <v>0</v>
      </c>
      <c r="AQ109" s="7">
        <v>0</v>
      </c>
      <c r="AR109" s="7">
        <f>'[10]TMC Prog-Eco'!$L$71</f>
        <v>6800000</v>
      </c>
      <c r="AS109" s="65">
        <f>AP109+AQ109+AR109</f>
        <v>6800000</v>
      </c>
      <c r="AT109" s="71">
        <f t="shared" si="112"/>
        <v>9073512.9639999997</v>
      </c>
      <c r="AU109" s="7">
        <v>24263</v>
      </c>
      <c r="AV109" s="7">
        <v>250000</v>
      </c>
      <c r="AW109" s="7">
        <v>2000000</v>
      </c>
      <c r="AX109" s="88">
        <f t="shared" si="72"/>
        <v>2274263</v>
      </c>
      <c r="AY109" s="7">
        <v>0</v>
      </c>
      <c r="AZ109" s="7">
        <v>0</v>
      </c>
      <c r="BA109" s="7">
        <v>0</v>
      </c>
      <c r="BB109" s="88">
        <f t="shared" si="66"/>
        <v>0</v>
      </c>
      <c r="BC109" s="71">
        <f t="shared" si="67"/>
        <v>2274263</v>
      </c>
      <c r="BD109" s="7">
        <v>24901</v>
      </c>
      <c r="BE109" s="7">
        <v>250000</v>
      </c>
      <c r="BF109" s="7">
        <v>2000000</v>
      </c>
      <c r="BG109" s="88">
        <f t="shared" si="104"/>
        <v>2274901</v>
      </c>
      <c r="BH109" s="7">
        <v>0</v>
      </c>
      <c r="BI109" s="7">
        <v>0</v>
      </c>
      <c r="BJ109" s="7">
        <v>0</v>
      </c>
      <c r="BK109" s="88">
        <f t="shared" si="74"/>
        <v>0</v>
      </c>
      <c r="BL109" s="71">
        <f t="shared" si="105"/>
        <v>2274901</v>
      </c>
    </row>
    <row r="110" spans="1:64" ht="17.25" thickBot="1" x14ac:dyDescent="0.3">
      <c r="A110" s="79" t="s">
        <v>262</v>
      </c>
      <c r="B110" s="152" t="s">
        <v>147</v>
      </c>
      <c r="C110" s="188">
        <f>'[8]Classification prog-économique'!$D$83*1000</f>
        <v>305</v>
      </c>
      <c r="D110" s="188">
        <f>'[8]Classification prog-économique'!$G$83*1000</f>
        <v>30954.444</v>
      </c>
      <c r="E110" s="188">
        <f>'[8]Classification prog-économique'!$J$83*1000</f>
        <v>1303500</v>
      </c>
      <c r="F110" s="202">
        <f t="shared" si="79"/>
        <v>1334759.4439999999</v>
      </c>
      <c r="G110" s="175">
        <f>'[8]Classification prog-économique'!$P$84*1000</f>
        <v>0</v>
      </c>
      <c r="H110" s="175">
        <f>'[8]Classification prog-économique'!$S$83</f>
        <v>0</v>
      </c>
      <c r="I110" s="169">
        <f t="shared" si="68"/>
        <v>0</v>
      </c>
      <c r="J110" s="200">
        <f t="shared" si="82"/>
        <v>1334759.4439999999</v>
      </c>
      <c r="K110" s="121">
        <v>29364.392</v>
      </c>
      <c r="L110" s="121">
        <v>34527.902999999998</v>
      </c>
      <c r="M110" s="121">
        <v>1870000</v>
      </c>
      <c r="N110" s="125">
        <f t="shared" si="63"/>
        <v>1933892.2949999999</v>
      </c>
      <c r="O110" s="25"/>
      <c r="P110" s="137">
        <v>0</v>
      </c>
      <c r="Q110" s="121">
        <v>0</v>
      </c>
      <c r="R110" s="124">
        <f t="shared" si="64"/>
        <v>0</v>
      </c>
      <c r="S110" s="126">
        <f t="shared" si="65"/>
        <v>1933892.2949999999</v>
      </c>
      <c r="T110" s="25">
        <f>'[6]Classification programmatique'!$D$77*1000</f>
        <v>24696.016</v>
      </c>
      <c r="U110" s="23">
        <f>'[6]Classification programmatique'!$G$77*1000</f>
        <v>52731.231</v>
      </c>
      <c r="V110" s="23">
        <f>'[6]Classification programmatique'!$J$77*1000</f>
        <v>2700000</v>
      </c>
      <c r="W110" s="65">
        <f>SUM(T110:V110)</f>
        <v>2777427.247</v>
      </c>
      <c r="X110" s="7"/>
      <c r="Y110" s="7"/>
      <c r="Z110" s="7"/>
      <c r="AA110" s="65">
        <f>X110+Y110+Z110</f>
        <v>0</v>
      </c>
      <c r="AB110" s="71">
        <f t="shared" si="113"/>
        <v>2777427.247</v>
      </c>
      <c r="AC110" s="25">
        <v>24105</v>
      </c>
      <c r="AD110" s="25">
        <v>200000</v>
      </c>
      <c r="AE110" s="25">
        <v>2700000</v>
      </c>
      <c r="AF110" s="65">
        <f>SUM(AC110:AE110)</f>
        <v>2924105</v>
      </c>
      <c r="AG110" s="25"/>
      <c r="AH110" s="25"/>
      <c r="AI110" s="25"/>
      <c r="AJ110" s="65">
        <f t="shared" si="102"/>
        <v>0</v>
      </c>
      <c r="AK110" s="71">
        <f t="shared" si="103"/>
        <v>2924105</v>
      </c>
      <c r="AL110" s="7">
        <f>'[10]TMC Prog-Eco'!$C$72</f>
        <v>27353.152999999998</v>
      </c>
      <c r="AM110" s="7">
        <f>'[10]TMC Prog-Eco'!$D$72</f>
        <v>250000</v>
      </c>
      <c r="AN110" s="7">
        <f>'[10]TMC Prog-Eco'!$E$72</f>
        <v>2700000</v>
      </c>
      <c r="AO110" s="65">
        <f>SUM(AL110:AN110)</f>
        <v>2977353.1529999999</v>
      </c>
      <c r="AP110" s="7"/>
      <c r="AQ110" s="7"/>
      <c r="AR110" s="7"/>
      <c r="AS110" s="65">
        <f>AP110+AQ110+AR110</f>
        <v>0</v>
      </c>
      <c r="AT110" s="71">
        <f t="shared" si="112"/>
        <v>2977353.1529999999</v>
      </c>
      <c r="AU110" s="7">
        <v>28714</v>
      </c>
      <c r="AV110" s="7">
        <v>250000</v>
      </c>
      <c r="AW110" s="7">
        <v>2700000</v>
      </c>
      <c r="AX110" s="88">
        <f t="shared" si="72"/>
        <v>2978714</v>
      </c>
      <c r="AY110" s="7">
        <v>0</v>
      </c>
      <c r="AZ110" s="7">
        <v>0</v>
      </c>
      <c r="BA110" s="7">
        <v>0</v>
      </c>
      <c r="BB110" s="88">
        <f t="shared" si="66"/>
        <v>0</v>
      </c>
      <c r="BC110" s="71">
        <f t="shared" si="67"/>
        <v>2978714</v>
      </c>
      <c r="BD110" s="7">
        <v>29873</v>
      </c>
      <c r="BE110" s="7">
        <v>250000</v>
      </c>
      <c r="BF110" s="7">
        <v>2700000</v>
      </c>
      <c r="BG110" s="88">
        <f t="shared" si="104"/>
        <v>2979873</v>
      </c>
      <c r="BH110" s="7">
        <v>0</v>
      </c>
      <c r="BI110" s="7">
        <v>0</v>
      </c>
      <c r="BJ110" s="7">
        <v>0</v>
      </c>
      <c r="BK110" s="88">
        <f t="shared" si="74"/>
        <v>0</v>
      </c>
      <c r="BL110" s="71">
        <f t="shared" si="105"/>
        <v>2979873</v>
      </c>
    </row>
    <row r="111" spans="1:64" ht="17.25" thickBot="1" x14ac:dyDescent="0.3">
      <c r="A111" s="79" t="s">
        <v>263</v>
      </c>
      <c r="B111" s="152" t="s">
        <v>264</v>
      </c>
      <c r="C111" s="188">
        <f>'[11]Classification prog-économique'!$D$84*1000</f>
        <v>13309.715</v>
      </c>
      <c r="D111" s="188">
        <f>'[11]Classification prog-économique'!$G$84*1000</f>
        <v>35313.875</v>
      </c>
      <c r="E111" s="188">
        <f>'[11]Classification prog-économique'!$J$84*1000</f>
        <v>938259.75</v>
      </c>
      <c r="F111" s="202">
        <f t="shared" si="79"/>
        <v>986883.34</v>
      </c>
      <c r="G111" s="175"/>
      <c r="H111" s="175"/>
      <c r="I111" s="169">
        <f t="shared" si="68"/>
        <v>0</v>
      </c>
      <c r="J111" s="200">
        <f t="shared" si="82"/>
        <v>986883.34</v>
      </c>
      <c r="K111" s="121">
        <v>0</v>
      </c>
      <c r="L111" s="121">
        <v>49004.932999999997</v>
      </c>
      <c r="M111" s="121">
        <v>1885000</v>
      </c>
      <c r="N111" s="125">
        <f t="shared" si="63"/>
        <v>1934004.933</v>
      </c>
      <c r="O111" s="25">
        <v>0</v>
      </c>
      <c r="P111" s="137">
        <v>0</v>
      </c>
      <c r="Q111" s="121">
        <v>0</v>
      </c>
      <c r="R111" s="131">
        <f t="shared" si="64"/>
        <v>0</v>
      </c>
      <c r="S111" s="126">
        <f t="shared" si="65"/>
        <v>1934004.933</v>
      </c>
      <c r="T111" s="30">
        <v>0</v>
      </c>
      <c r="U111" s="23">
        <f>'[6]Classification programmatique'!$G$78*1000</f>
        <v>71933.009999999995</v>
      </c>
      <c r="V111" s="23">
        <f>'[6]Classification programmatique'!$J$78*1000</f>
        <v>2538000</v>
      </c>
      <c r="W111" s="65">
        <f>SUM(T111:V111)</f>
        <v>2609933.0099999998</v>
      </c>
      <c r="X111" s="7">
        <v>0</v>
      </c>
      <c r="Y111" s="7">
        <f>'[6]Classification programmatique'!$S$78*1000</f>
        <v>88563.672137367801</v>
      </c>
      <c r="Z111" s="7">
        <f>'[6]Classification programmatique'!$V$78*1000</f>
        <v>16428999.287412079</v>
      </c>
      <c r="AA111" s="65">
        <f>X111+Y111+Z111</f>
        <v>16517562.959549448</v>
      </c>
      <c r="AB111" s="71">
        <f t="shared" si="113"/>
        <v>19127495.969549447</v>
      </c>
      <c r="AC111" s="30">
        <v>32002</v>
      </c>
      <c r="AD111" s="30">
        <v>215000</v>
      </c>
      <c r="AE111" s="30">
        <v>2379000</v>
      </c>
      <c r="AF111" s="65">
        <f>SUM(AC111:AE111)</f>
        <v>2626002</v>
      </c>
      <c r="AG111" s="30">
        <v>0</v>
      </c>
      <c r="AH111" s="30">
        <v>984436</v>
      </c>
      <c r="AI111" s="30">
        <v>2100000</v>
      </c>
      <c r="AJ111" s="65">
        <f t="shared" si="102"/>
        <v>3084436</v>
      </c>
      <c r="AK111" s="71">
        <f t="shared" si="103"/>
        <v>5710438</v>
      </c>
      <c r="AL111" s="7">
        <f>'[10]TMC Prog-Eco'!$C$73</f>
        <v>22042.042000000001</v>
      </c>
      <c r="AM111" s="7">
        <f>'[10]TMC Prog-Eco'!$D$73</f>
        <v>265000</v>
      </c>
      <c r="AN111" s="15">
        <f>'[10]TMC Prog-Eco'!$E$73</f>
        <v>2060346</v>
      </c>
      <c r="AO111" s="65">
        <f>SUM(AL111:AN111)</f>
        <v>2347388.0419999999</v>
      </c>
      <c r="AP111" s="7">
        <v>0</v>
      </c>
      <c r="AQ111" s="7">
        <f>'[10]TMC Prog-Eco'!$J$73</f>
        <v>940000</v>
      </c>
      <c r="AR111" s="7">
        <f>'[10]TMC Prog-Eco'!$L$73</f>
        <v>2200000</v>
      </c>
      <c r="AS111" s="65">
        <f>AP111+AQ111+AR111</f>
        <v>3140000</v>
      </c>
      <c r="AT111" s="71">
        <f t="shared" si="112"/>
        <v>5487388.0419999994</v>
      </c>
      <c r="AU111" s="7">
        <v>23083</v>
      </c>
      <c r="AV111" s="7">
        <v>265000</v>
      </c>
      <c r="AW111" s="7">
        <v>2060346</v>
      </c>
      <c r="AX111" s="88">
        <f t="shared" si="72"/>
        <v>2348429</v>
      </c>
      <c r="AY111" s="7">
        <v>0</v>
      </c>
      <c r="AZ111" s="7">
        <v>920000</v>
      </c>
      <c r="BA111" s="7">
        <v>0</v>
      </c>
      <c r="BB111" s="88">
        <f t="shared" si="66"/>
        <v>920000</v>
      </c>
      <c r="BC111" s="71">
        <f t="shared" si="67"/>
        <v>3268429</v>
      </c>
      <c r="BD111" s="7">
        <v>23969</v>
      </c>
      <c r="BE111" s="7">
        <v>265000</v>
      </c>
      <c r="BF111" s="7">
        <v>2060346</v>
      </c>
      <c r="BG111" s="88">
        <f t="shared" si="104"/>
        <v>2349315</v>
      </c>
      <c r="BH111" s="7">
        <v>0</v>
      </c>
      <c r="BI111" s="7">
        <v>910000</v>
      </c>
      <c r="BJ111" s="7">
        <v>0</v>
      </c>
      <c r="BK111" s="88">
        <f t="shared" si="74"/>
        <v>910000</v>
      </c>
      <c r="BL111" s="71">
        <f t="shared" si="105"/>
        <v>3259315</v>
      </c>
    </row>
    <row r="112" spans="1:64" ht="17.25" thickBot="1" x14ac:dyDescent="0.3">
      <c r="A112" s="227" t="s">
        <v>265</v>
      </c>
      <c r="B112" s="228"/>
      <c r="C112" s="201">
        <f>C113+C114+C115+C116</f>
        <v>64578.057999999997</v>
      </c>
      <c r="D112" s="201">
        <f t="shared" ref="D112:E112" si="114">D113+D114+D115+D116</f>
        <v>1406822.845</v>
      </c>
      <c r="E112" s="201">
        <f t="shared" si="114"/>
        <v>53567.142</v>
      </c>
      <c r="F112" s="202">
        <f t="shared" si="79"/>
        <v>1524968.0449999999</v>
      </c>
      <c r="G112" s="172">
        <f>G113+G114+G115+G116</f>
        <v>45246274.530000009</v>
      </c>
      <c r="H112" s="172">
        <f>H113+H114+H115+H116</f>
        <v>19273813.77751575</v>
      </c>
      <c r="I112" s="169">
        <f t="shared" si="68"/>
        <v>64520088.307515755</v>
      </c>
      <c r="J112" s="200">
        <f t="shared" si="82"/>
        <v>66045056.352515757</v>
      </c>
      <c r="K112" s="162">
        <f>K113+K115+K116</f>
        <v>1023086.183</v>
      </c>
      <c r="L112" s="122">
        <f>L113+L115+L116</f>
        <v>1166427.9350000001</v>
      </c>
      <c r="M112" s="122">
        <f>M113+M115+M116</f>
        <v>79500</v>
      </c>
      <c r="N112" s="123">
        <f t="shared" si="63"/>
        <v>2269014.1179999998</v>
      </c>
      <c r="O112" s="122">
        <f>O113+O115+O116</f>
        <v>51517723.648999996</v>
      </c>
      <c r="P112" s="122">
        <f>P113+P115+P116</f>
        <v>0</v>
      </c>
      <c r="Q112" s="122">
        <f>Q113+Q115+Q116</f>
        <v>23275092.313722998</v>
      </c>
      <c r="R112" s="131">
        <f t="shared" si="64"/>
        <v>74792815.962722987</v>
      </c>
      <c r="S112" s="126">
        <f t="shared" si="65"/>
        <v>77061830.080722988</v>
      </c>
      <c r="T112" s="5">
        <f t="shared" ref="T112:AA112" si="115">T113+T114+T115+T116</f>
        <v>1703529.9110000001</v>
      </c>
      <c r="U112" s="5">
        <f t="shared" si="115"/>
        <v>1662082.7629999998</v>
      </c>
      <c r="V112" s="5">
        <f t="shared" si="115"/>
        <v>82500</v>
      </c>
      <c r="W112" s="5">
        <f t="shared" si="115"/>
        <v>3448112.6740000001</v>
      </c>
      <c r="X112" s="5">
        <f t="shared" si="115"/>
        <v>53874490.567999996</v>
      </c>
      <c r="Y112" s="5">
        <f t="shared" si="115"/>
        <v>4513212.3789287852</v>
      </c>
      <c r="Z112" s="5">
        <f t="shared" si="115"/>
        <v>59060889.51224865</v>
      </c>
      <c r="AA112" s="5">
        <f t="shared" si="115"/>
        <v>117448592.45917742</v>
      </c>
      <c r="AB112" s="5">
        <f t="shared" si="113"/>
        <v>120896705.13317741</v>
      </c>
      <c r="AC112" s="5">
        <f t="shared" ref="AC112:AJ112" si="116">AC113+AC114+AC115+AC116</f>
        <v>1776469</v>
      </c>
      <c r="AD112" s="5">
        <f t="shared" si="116"/>
        <v>2141294</v>
      </c>
      <c r="AE112" s="5">
        <f t="shared" si="116"/>
        <v>110000</v>
      </c>
      <c r="AF112" s="5">
        <f t="shared" si="116"/>
        <v>4027763</v>
      </c>
      <c r="AG112" s="5">
        <f t="shared" si="116"/>
        <v>86678827</v>
      </c>
      <c r="AH112" s="5">
        <f t="shared" si="116"/>
        <v>19467580</v>
      </c>
      <c r="AI112" s="5">
        <f t="shared" si="116"/>
        <v>92972000</v>
      </c>
      <c r="AJ112" s="5">
        <f t="shared" si="116"/>
        <v>199118407</v>
      </c>
      <c r="AK112" s="5">
        <f>AF112+AJ112</f>
        <v>203146170</v>
      </c>
      <c r="AL112" s="5">
        <f>AL113+AL114+AL115+AL116</f>
        <v>1708810.425</v>
      </c>
      <c r="AM112" s="5">
        <f>AM113+AM114+AM115+AM116</f>
        <v>2141294</v>
      </c>
      <c r="AN112" s="5">
        <f>AN113+AN114+AN115+AN116</f>
        <v>110000</v>
      </c>
      <c r="AO112" s="123">
        <f>AL112+AM112+AN112</f>
        <v>3960104.4249999998</v>
      </c>
      <c r="AP112" s="5">
        <f>AP113+AP114+AP115+AP116</f>
        <v>93946254.635999992</v>
      </c>
      <c r="AQ112" s="5">
        <f>AQ113+AQ114+AQ115+AQ116</f>
        <v>17129700.598999999</v>
      </c>
      <c r="AR112" s="5">
        <f>AR113+AR114+AR115+AR116</f>
        <v>60237477.546999998</v>
      </c>
      <c r="AS112" s="123">
        <f>AP112+AQ112+AR112</f>
        <v>171313432.78199998</v>
      </c>
      <c r="AT112" s="126">
        <f t="shared" si="112"/>
        <v>175273537.20699999</v>
      </c>
      <c r="AU112" s="5">
        <f>AU113+AU114+AU115+AU116</f>
        <v>1765499</v>
      </c>
      <c r="AV112" s="5">
        <f>AV113+AV114+AV115+AV116</f>
        <v>2141294</v>
      </c>
      <c r="AW112" s="5">
        <f>AW113+AW114+AW115+AW116</f>
        <v>110000</v>
      </c>
      <c r="AX112" s="64">
        <f t="shared" si="72"/>
        <v>4016793</v>
      </c>
      <c r="AY112" s="5">
        <f>AY113+AY114+AY115+AY116</f>
        <v>102356954</v>
      </c>
      <c r="AZ112" s="5">
        <f>AZ113+AZ114+AZ115+AZ116</f>
        <v>12081124</v>
      </c>
      <c r="BA112" s="5">
        <f>BA113+BA114+BA115+BA116</f>
        <v>51899479</v>
      </c>
      <c r="BB112" s="146">
        <f>AY112+AZ112+BA112</f>
        <v>166337557</v>
      </c>
      <c r="BC112" s="146">
        <f t="shared" si="67"/>
        <v>170354350</v>
      </c>
      <c r="BD112" s="5">
        <f>BD113+BD114+BD115+BD116</f>
        <v>1823371</v>
      </c>
      <c r="BE112" s="5">
        <f>BE113+BE114+BE115+BE116</f>
        <v>2141292</v>
      </c>
      <c r="BF112" s="5">
        <f>BF113+BF114+BF115+BF116</f>
        <v>110000</v>
      </c>
      <c r="BG112" s="64">
        <f t="shared" si="104"/>
        <v>4074663</v>
      </c>
      <c r="BH112" s="5">
        <f>BH113+BH114+BH115+BH116</f>
        <v>91821736</v>
      </c>
      <c r="BI112" s="5">
        <f>BI113+BI114+BI115+BI116</f>
        <v>8500000</v>
      </c>
      <c r="BJ112" s="5">
        <f>BJ113+BJ114+BJ115+BJ116</f>
        <v>23905279</v>
      </c>
      <c r="BK112" s="146">
        <f>BH112+BI112+BJ112</f>
        <v>124227015</v>
      </c>
      <c r="BL112" s="71">
        <f t="shared" si="105"/>
        <v>128301678</v>
      </c>
    </row>
    <row r="113" spans="1:64" ht="17.25" thickBot="1" x14ac:dyDescent="0.3">
      <c r="A113" s="79" t="s">
        <v>266</v>
      </c>
      <c r="B113" s="152" t="s">
        <v>250</v>
      </c>
      <c r="C113" s="188">
        <f>'[8]Classification prog-économique'!$D$96*1000</f>
        <v>52318.786</v>
      </c>
      <c r="D113" s="188">
        <f>'[8]Classification prog-économique'!$G$96*1000</f>
        <v>1338989.773</v>
      </c>
      <c r="E113" s="188">
        <f>'[8]Classification prog-économique'!$J$96*1000</f>
        <v>48567.142</v>
      </c>
      <c r="F113" s="202">
        <f t="shared" si="79"/>
        <v>1439875.7010000001</v>
      </c>
      <c r="G113" s="175">
        <f>'[8]Classification prog-économique'!$P$96*1000</f>
        <v>0</v>
      </c>
      <c r="H113" s="175">
        <f>'[8]Classification prog-économique'!$S$96*1000</f>
        <v>0</v>
      </c>
      <c r="I113" s="169">
        <f t="shared" si="68"/>
        <v>0</v>
      </c>
      <c r="J113" s="200">
        <f t="shared" si="82"/>
        <v>1439875.7010000001</v>
      </c>
      <c r="K113" s="121">
        <v>653804.84499999997</v>
      </c>
      <c r="L113" s="121">
        <v>1094111.0090000001</v>
      </c>
      <c r="M113" s="121">
        <v>72000</v>
      </c>
      <c r="N113" s="125">
        <f t="shared" si="63"/>
        <v>1819915.8540000001</v>
      </c>
      <c r="O113" s="25">
        <v>0</v>
      </c>
      <c r="P113" s="25">
        <v>0</v>
      </c>
      <c r="Q113" s="25">
        <v>0</v>
      </c>
      <c r="R113" s="124">
        <f t="shared" si="64"/>
        <v>0</v>
      </c>
      <c r="S113" s="126">
        <f t="shared" si="65"/>
        <v>1819915.8540000001</v>
      </c>
      <c r="T113" s="23">
        <f>'[6]Classification programmatique'!$D$87*1000</f>
        <v>1569714.767</v>
      </c>
      <c r="U113" s="23">
        <f>'[6]Classification programmatique'!$G$87*1000</f>
        <v>1543239.3629999999</v>
      </c>
      <c r="V113" s="23">
        <v>0</v>
      </c>
      <c r="W113" s="65">
        <f>SUM(T113:V113)</f>
        <v>3112954.13</v>
      </c>
      <c r="X113" s="7">
        <f>'[6]Classification programmatique'!$P$87*1000</f>
        <v>2162394.202</v>
      </c>
      <c r="Y113" s="7">
        <v>0</v>
      </c>
      <c r="Z113" s="7">
        <v>0</v>
      </c>
      <c r="AA113" s="65">
        <f>SUM(X113:Z113)</f>
        <v>2162394.202</v>
      </c>
      <c r="AB113" s="71">
        <f t="shared" si="113"/>
        <v>5275348.3320000004</v>
      </c>
      <c r="AC113" s="23">
        <v>1299236</v>
      </c>
      <c r="AD113" s="23">
        <v>1953642</v>
      </c>
      <c r="AE113" s="23">
        <v>0</v>
      </c>
      <c r="AF113" s="65">
        <f>SUM(AC113:AE113)</f>
        <v>3252878</v>
      </c>
      <c r="AG113" s="23">
        <v>1541769</v>
      </c>
      <c r="AH113" s="23"/>
      <c r="AI113" s="23"/>
      <c r="AJ113" s="65">
        <f>SUM(AG113:AI113)</f>
        <v>1541769</v>
      </c>
      <c r="AK113" s="71">
        <f t="shared" si="103"/>
        <v>4794647</v>
      </c>
      <c r="AL113" s="7">
        <f>'[10]TMC Prog-Eco'!$C$96</f>
        <v>1172723.105</v>
      </c>
      <c r="AM113" s="7">
        <f>'[10]TMC Prog-Eco'!$D$96</f>
        <v>1960542</v>
      </c>
      <c r="AN113" s="7">
        <v>0</v>
      </c>
      <c r="AO113" s="65">
        <f>SUM(AL113:AN113)</f>
        <v>3133265.105</v>
      </c>
      <c r="AP113" s="15">
        <f>'[10]TMC Prog-Eco'!$H$96</f>
        <v>2150000</v>
      </c>
      <c r="AQ113" s="7">
        <v>0</v>
      </c>
      <c r="AR113" s="7">
        <v>0</v>
      </c>
      <c r="AS113" s="65">
        <f>SUM(AP113:AR113)</f>
        <v>2150000</v>
      </c>
      <c r="AT113" s="71">
        <f t="shared" ref="AT113:AT122" si="117">AO113+AS113</f>
        <v>5283265.1050000004</v>
      </c>
      <c r="AU113" s="7">
        <v>1210908</v>
      </c>
      <c r="AV113" s="7">
        <v>1960542</v>
      </c>
      <c r="AW113" s="7">
        <v>0</v>
      </c>
      <c r="AX113" s="88">
        <f t="shared" si="72"/>
        <v>3171450</v>
      </c>
      <c r="AY113" s="7">
        <v>0</v>
      </c>
      <c r="AZ113" s="7"/>
      <c r="BA113" s="7"/>
      <c r="BB113" s="88">
        <f t="shared" si="66"/>
        <v>0</v>
      </c>
      <c r="BC113" s="71">
        <f t="shared" si="67"/>
        <v>3171450</v>
      </c>
      <c r="BD113" s="7">
        <v>1249887</v>
      </c>
      <c r="BE113" s="7">
        <v>1960542</v>
      </c>
      <c r="BF113" s="7">
        <v>0</v>
      </c>
      <c r="BG113" s="88">
        <f t="shared" si="104"/>
        <v>3210429</v>
      </c>
      <c r="BH113" s="7">
        <v>0</v>
      </c>
      <c r="BI113" s="7"/>
      <c r="BJ113" s="7"/>
      <c r="BK113" s="88">
        <f t="shared" ref="BK113:BK121" si="118">BH113+BI113+BJ113</f>
        <v>0</v>
      </c>
      <c r="BL113" s="71">
        <f t="shared" si="105"/>
        <v>3210429</v>
      </c>
    </row>
    <row r="114" spans="1:64" ht="17.25" thickBot="1" x14ac:dyDescent="0.3">
      <c r="A114" s="79" t="s">
        <v>139</v>
      </c>
      <c r="B114" s="152" t="s">
        <v>121</v>
      </c>
      <c r="C114" s="188">
        <f>0</f>
        <v>0</v>
      </c>
      <c r="D114" s="188">
        <v>0</v>
      </c>
      <c r="E114" s="188">
        <f>'[8]Classification prog-économique'!$J$97*1000</f>
        <v>0</v>
      </c>
      <c r="F114" s="202">
        <f t="shared" si="79"/>
        <v>0</v>
      </c>
      <c r="G114" s="175">
        <v>0</v>
      </c>
      <c r="H114" s="175">
        <v>0</v>
      </c>
      <c r="I114" s="169">
        <f t="shared" si="68"/>
        <v>0</v>
      </c>
      <c r="J114" s="200">
        <f t="shared" si="82"/>
        <v>0</v>
      </c>
      <c r="K114" s="164"/>
      <c r="L114" s="23"/>
      <c r="M114" s="23"/>
      <c r="N114" s="125">
        <f t="shared" si="63"/>
        <v>0</v>
      </c>
      <c r="O114" s="25"/>
      <c r="P114" s="25"/>
      <c r="Q114" s="25"/>
      <c r="R114" s="124">
        <f t="shared" si="64"/>
        <v>0</v>
      </c>
      <c r="S114" s="126">
        <f t="shared" si="65"/>
        <v>0</v>
      </c>
      <c r="T114" s="31">
        <f>'[6]Classification programmatique'!$D$88*1000</f>
        <v>40551.190999999999</v>
      </c>
      <c r="U114" s="23">
        <f>'[6]Classification programmatique'!$G$88*1000</f>
        <v>42501</v>
      </c>
      <c r="V114" s="23">
        <f>'[6]Classification programmatique'!$J$88*1000</f>
        <v>75000</v>
      </c>
      <c r="W114" s="65">
        <f>SUM(T114:V114)</f>
        <v>158052.19099999999</v>
      </c>
      <c r="X114" s="7">
        <f>'[6]Classification programmatique'!$P$88*1000</f>
        <v>9233585.6549999993</v>
      </c>
      <c r="Y114" s="7">
        <f>'[6]Classification programmatique'!$S$88*1000</f>
        <v>4470420.081588272</v>
      </c>
      <c r="Z114" s="7">
        <f>'[6]Classification programmatique'!$V$88*1000</f>
        <v>30539976.641464822</v>
      </c>
      <c r="AA114" s="65">
        <f>SUM(X114:Z114)</f>
        <v>44243982.378053091</v>
      </c>
      <c r="AB114" s="71">
        <f t="shared" si="113"/>
        <v>44402034.569053091</v>
      </c>
      <c r="AC114" s="31">
        <v>102383</v>
      </c>
      <c r="AD114" s="31">
        <v>62152</v>
      </c>
      <c r="AE114" s="31">
        <v>100000</v>
      </c>
      <c r="AF114" s="65">
        <f>SUM(AC114:AE114)</f>
        <v>264535</v>
      </c>
      <c r="AG114" s="31">
        <v>22552705</v>
      </c>
      <c r="AH114" s="31">
        <v>6676044</v>
      </c>
      <c r="AI114" s="31">
        <f>3481425+73489575</f>
        <v>76971000</v>
      </c>
      <c r="AJ114" s="65">
        <f>SUM(AG114:AI114)</f>
        <v>106199749</v>
      </c>
      <c r="AK114" s="71">
        <f t="shared" si="103"/>
        <v>106464284</v>
      </c>
      <c r="AL114" s="7">
        <f>'[10]TMC Prog-Eco'!$C$97</f>
        <v>149284.45800000001</v>
      </c>
      <c r="AM114" s="7">
        <f>'[10]TMC Prog-Eco'!$D$97</f>
        <v>55252</v>
      </c>
      <c r="AN114" s="7">
        <f>'[10]TMC Prog-Eco'!$E$97</f>
        <v>100000</v>
      </c>
      <c r="AO114" s="65">
        <f>SUM(AL114:AN114)</f>
        <v>304536.45799999998</v>
      </c>
      <c r="AP114" s="7">
        <f>'[10]TMC Prog-Eco'!$H$97</f>
        <v>25596037.176000003</v>
      </c>
      <c r="AQ114" s="7">
        <f>'[10]TMC Prog-Eco'!$J$97</f>
        <v>5700000</v>
      </c>
      <c r="AR114" s="7">
        <f>'[10]TMC Prog-Eco'!$L$97</f>
        <v>27770073.217999998</v>
      </c>
      <c r="AS114" s="65">
        <f>SUM(AP114:AR114)</f>
        <v>59066110.394000001</v>
      </c>
      <c r="AT114" s="71">
        <f t="shared" si="117"/>
        <v>59370646.851999998</v>
      </c>
      <c r="AU114" s="7">
        <v>154363</v>
      </c>
      <c r="AV114" s="7">
        <v>55252</v>
      </c>
      <c r="AW114" s="7">
        <v>100000</v>
      </c>
      <c r="AX114" s="88">
        <f t="shared" si="72"/>
        <v>309615</v>
      </c>
      <c r="AY114" s="7">
        <f>-AZ114-BA114-AX114+46301970</f>
        <v>23981155</v>
      </c>
      <c r="AZ114" s="7">
        <v>6500000</v>
      </c>
      <c r="BA114" s="7">
        <v>15511200</v>
      </c>
      <c r="BB114" s="88">
        <f t="shared" si="66"/>
        <v>45992355</v>
      </c>
      <c r="BC114" s="71">
        <f t="shared" si="67"/>
        <v>46301970</v>
      </c>
      <c r="BD114" s="7">
        <v>159550</v>
      </c>
      <c r="BE114" s="7">
        <v>55250</v>
      </c>
      <c r="BF114" s="7">
        <v>100000</v>
      </c>
      <c r="BG114" s="88">
        <f t="shared" si="104"/>
        <v>314800</v>
      </c>
      <c r="BH114" s="7">
        <f>45504756-BI114-BJ114-BG114</f>
        <v>31085156</v>
      </c>
      <c r="BI114" s="7">
        <v>8500000</v>
      </c>
      <c r="BJ114" s="7">
        <v>5604800</v>
      </c>
      <c r="BK114" s="88">
        <f t="shared" si="118"/>
        <v>45189956</v>
      </c>
      <c r="BL114" s="71">
        <f t="shared" si="105"/>
        <v>45504756</v>
      </c>
    </row>
    <row r="115" spans="1:64" ht="17.25" thickBot="1" x14ac:dyDescent="0.3">
      <c r="A115" s="79" t="s">
        <v>116</v>
      </c>
      <c r="B115" s="152" t="s">
        <v>149</v>
      </c>
      <c r="C115" s="188">
        <f>'[8]Classification prog-économique'!$D$97*1000</f>
        <v>0</v>
      </c>
      <c r="D115" s="188">
        <f>'[8]Classification prog-économique'!$G$97*1000</f>
        <v>32999</v>
      </c>
      <c r="E115" s="188">
        <f>E114</f>
        <v>0</v>
      </c>
      <c r="F115" s="202">
        <f t="shared" si="79"/>
        <v>32999</v>
      </c>
      <c r="G115" s="175">
        <f>'[8]Classification prog-économique'!$P$97*1000</f>
        <v>38273157.515000008</v>
      </c>
      <c r="H115" s="175">
        <f>'[8]Classification prog-économique'!$S$97*1000</f>
        <v>19273813.77751575</v>
      </c>
      <c r="I115" s="169">
        <f t="shared" si="68"/>
        <v>57546971.292515755</v>
      </c>
      <c r="J115" s="200">
        <f t="shared" si="82"/>
        <v>57579970.292515755</v>
      </c>
      <c r="K115" s="121">
        <v>152594.788</v>
      </c>
      <c r="L115" s="121">
        <v>42316.925999999992</v>
      </c>
      <c r="M115" s="121">
        <v>0</v>
      </c>
      <c r="N115" s="125">
        <f t="shared" si="63"/>
        <v>194911.71399999998</v>
      </c>
      <c r="O115" s="121">
        <f>'[7]Classification programmatique'!$P$97*1000</f>
        <v>49999026.211999997</v>
      </c>
      <c r="P115" s="25">
        <v>0</v>
      </c>
      <c r="Q115" s="138">
        <f>'[7]Classification programmatique'!$V$97*1000</f>
        <v>19218919.297946699</v>
      </c>
      <c r="R115" s="124">
        <f t="shared" si="64"/>
        <v>69217945.509946704</v>
      </c>
      <c r="S115" s="126">
        <f t="shared" si="65"/>
        <v>69412857.223946705</v>
      </c>
      <c r="T115" s="25">
        <f>'[6]Classification programmatique'!$D$89*1000</f>
        <v>50646.360999999997</v>
      </c>
      <c r="U115" s="23">
        <f>'[6]Classification programmatique'!$G$89*1000</f>
        <v>36342.399999999994</v>
      </c>
      <c r="V115" s="23">
        <v>0</v>
      </c>
      <c r="W115" s="65">
        <f>SUM(T115:V115)</f>
        <v>86988.760999999999</v>
      </c>
      <c r="X115" s="7">
        <f>'[6]Classification programmatique'!$P$89*1000</f>
        <v>41656966.228999995</v>
      </c>
      <c r="Y115" s="7">
        <f>'[6]Classification programmatique'!$S$89*1000</f>
        <v>42792.297340513294</v>
      </c>
      <c r="Z115" s="7">
        <f>'[6]Classification programmatique'!$V$89*1000</f>
        <v>28520912.870783832</v>
      </c>
      <c r="AA115" s="65">
        <f>SUM(X115:Z115)</f>
        <v>70220671.397124335</v>
      </c>
      <c r="AB115" s="71">
        <f t="shared" si="113"/>
        <v>70307660.158124343</v>
      </c>
      <c r="AC115" s="25">
        <v>169149</v>
      </c>
      <c r="AD115" s="31">
        <v>76000</v>
      </c>
      <c r="AE115" s="25">
        <v>0</v>
      </c>
      <c r="AF115" s="65">
        <f>SUM(AC115:AE115)</f>
        <v>245149</v>
      </c>
      <c r="AG115" s="25">
        <v>61384353</v>
      </c>
      <c r="AH115" s="25">
        <v>12791536</v>
      </c>
      <c r="AI115" s="25">
        <v>16001000</v>
      </c>
      <c r="AJ115" s="65">
        <f>SUM(AG115:AI115)</f>
        <v>90176889</v>
      </c>
      <c r="AK115" s="71">
        <f t="shared" si="103"/>
        <v>90422038</v>
      </c>
      <c r="AL115" s="7">
        <f>'[10]TMC Prog-Eco'!$C$98</f>
        <v>162178.94200000001</v>
      </c>
      <c r="AM115" s="7">
        <f>'[10]TMC Prog-Eco'!$D$98</f>
        <v>76000</v>
      </c>
      <c r="AN115" s="7">
        <v>0</v>
      </c>
      <c r="AO115" s="65">
        <f>SUM(AL115:AN115)</f>
        <v>238178.94200000001</v>
      </c>
      <c r="AP115" s="7">
        <f>'[10]TMC Prog-Eco'!$H$98</f>
        <v>64294907.401999995</v>
      </c>
      <c r="AQ115" s="7">
        <f>'[10]TMC Prog-Eco'!$J$98</f>
        <v>11429700.598999999</v>
      </c>
      <c r="AR115" s="7">
        <f>'[10]TMC Prog-Eco'!$L$98</f>
        <v>32467404.329</v>
      </c>
      <c r="AS115" s="65">
        <f>AP115+AQ115+AR115</f>
        <v>108192012.32999998</v>
      </c>
      <c r="AT115" s="71">
        <f t="shared" si="117"/>
        <v>108430191.27199998</v>
      </c>
      <c r="AU115" s="7">
        <v>167759</v>
      </c>
      <c r="AV115" s="7">
        <v>76000</v>
      </c>
      <c r="AW115" s="7"/>
      <c r="AX115" s="88">
        <f t="shared" si="72"/>
        <v>243759</v>
      </c>
      <c r="AY115" s="7">
        <f>112921490-AZ115-BA115</f>
        <v>70952087</v>
      </c>
      <c r="AZ115" s="7">
        <v>5581124</v>
      </c>
      <c r="BA115" s="7">
        <v>36388279</v>
      </c>
      <c r="BB115" s="88">
        <f t="shared" si="66"/>
        <v>112921490</v>
      </c>
      <c r="BC115" s="71">
        <f t="shared" si="67"/>
        <v>113165249</v>
      </c>
      <c r="BD115" s="7">
        <v>173456</v>
      </c>
      <c r="BE115" s="7">
        <v>76000</v>
      </c>
      <c r="BF115" s="7"/>
      <c r="BG115" s="88">
        <f t="shared" si="104"/>
        <v>249456</v>
      </c>
      <c r="BH115" s="7">
        <v>59873326</v>
      </c>
      <c r="BI115" s="7">
        <v>0</v>
      </c>
      <c r="BJ115" s="7">
        <v>18300479</v>
      </c>
      <c r="BK115" s="88">
        <f t="shared" si="118"/>
        <v>78173805</v>
      </c>
      <c r="BL115" s="71">
        <f t="shared" si="105"/>
        <v>78423261</v>
      </c>
    </row>
    <row r="116" spans="1:64" ht="17.25" thickBot="1" x14ac:dyDescent="0.3">
      <c r="A116" s="80" t="s">
        <v>118</v>
      </c>
      <c r="B116" s="152" t="s">
        <v>151</v>
      </c>
      <c r="C116" s="188">
        <f>'[8]Classification prog-économique'!$D$98*1000</f>
        <v>12259.271999999999</v>
      </c>
      <c r="D116" s="188">
        <f>'[8]Classification prog-économique'!$G$98*1000</f>
        <v>34834.072</v>
      </c>
      <c r="E116" s="188">
        <f>'[8]Classification prog-économique'!$J$98*1000</f>
        <v>5000</v>
      </c>
      <c r="F116" s="202">
        <f t="shared" si="79"/>
        <v>52093.343999999997</v>
      </c>
      <c r="G116" s="175">
        <f>'[8]Classification prog-économique'!$P$98*1000</f>
        <v>6973117.0149999997</v>
      </c>
      <c r="H116" s="175">
        <f>'[8]Classification prog-économique'!$S$98</f>
        <v>0</v>
      </c>
      <c r="I116" s="169">
        <f t="shared" si="68"/>
        <v>6973117.0149999997</v>
      </c>
      <c r="J116" s="200">
        <f t="shared" si="82"/>
        <v>7025210.3589999992</v>
      </c>
      <c r="K116" s="121">
        <v>216686.55000000002</v>
      </c>
      <c r="L116" s="121">
        <v>30000</v>
      </c>
      <c r="M116" s="121">
        <v>7500</v>
      </c>
      <c r="N116" s="125">
        <f t="shared" si="63"/>
        <v>254186.55000000002</v>
      </c>
      <c r="O116" s="121">
        <f>'[7]Classification programmatique'!$P$98*1000</f>
        <v>1518697.4370000002</v>
      </c>
      <c r="P116" s="25">
        <v>0</v>
      </c>
      <c r="Q116" s="121">
        <f>'[7]Classification programmatique'!$V$98*1000</f>
        <v>4056173.0157762999</v>
      </c>
      <c r="R116" s="124">
        <f t="shared" si="64"/>
        <v>5574870.4527762998</v>
      </c>
      <c r="S116" s="126">
        <f t="shared" si="65"/>
        <v>5829057.0027762996</v>
      </c>
      <c r="T116" s="30">
        <f>'[6]Classification programmatique'!$D$90*1000</f>
        <v>42617.591999999997</v>
      </c>
      <c r="U116" s="23">
        <f>'[6]Classification programmatique'!$G$90*1000</f>
        <v>40000</v>
      </c>
      <c r="V116" s="23">
        <f>'[6]Classification programmatique'!$J$90*1000</f>
        <v>7500</v>
      </c>
      <c r="W116" s="65">
        <f>SUM(T116:V116)</f>
        <v>90117.592000000004</v>
      </c>
      <c r="X116" s="7">
        <f>'[6]Classification programmatique'!$P$90*1000</f>
        <v>821544.48199999996</v>
      </c>
      <c r="Y116" s="7">
        <v>0</v>
      </c>
      <c r="Z116" s="7">
        <v>0</v>
      </c>
      <c r="AA116" s="65">
        <f>SUM(X116:Z116)</f>
        <v>821544.48199999996</v>
      </c>
      <c r="AB116" s="71">
        <f t="shared" si="113"/>
        <v>911662.07400000002</v>
      </c>
      <c r="AC116" s="30">
        <v>205701</v>
      </c>
      <c r="AD116" s="30">
        <v>49500</v>
      </c>
      <c r="AE116" s="30">
        <v>10000</v>
      </c>
      <c r="AF116" s="65">
        <f>SUM(AC116:AE116)</f>
        <v>265201</v>
      </c>
      <c r="AG116" s="30">
        <v>1200000</v>
      </c>
      <c r="AH116" s="30"/>
      <c r="AI116" s="30"/>
      <c r="AJ116" s="65">
        <f>SUM(AG116:AI116)</f>
        <v>1200000</v>
      </c>
      <c r="AK116" s="71">
        <f t="shared" si="103"/>
        <v>1465201</v>
      </c>
      <c r="AL116" s="7">
        <f>'[10]TMC Prog-Eco'!$C$99</f>
        <v>224623.92</v>
      </c>
      <c r="AM116" s="7">
        <f>'[10]TMC Prog-Eco'!$D$99</f>
        <v>49500</v>
      </c>
      <c r="AN116" s="7">
        <f>'[10]TMC Prog-Eco'!$E$99</f>
        <v>10000</v>
      </c>
      <c r="AO116" s="65">
        <f>SUM(AL116:AN116)</f>
        <v>284123.92000000004</v>
      </c>
      <c r="AP116" s="7">
        <f>'[10]TMC Prog-Eco'!$H$99</f>
        <v>1905310.0580000002</v>
      </c>
      <c r="AQ116" s="7">
        <v>0</v>
      </c>
      <c r="AR116" s="7"/>
      <c r="AS116" s="65">
        <f>SUM(AP116:AR116)</f>
        <v>1905310.0580000002</v>
      </c>
      <c r="AT116" s="71">
        <f t="shared" si="117"/>
        <v>2189433.9780000001</v>
      </c>
      <c r="AU116" s="7">
        <v>232469</v>
      </c>
      <c r="AV116" s="7">
        <v>49500</v>
      </c>
      <c r="AW116" s="7">
        <v>10000</v>
      </c>
      <c r="AX116" s="88">
        <f t="shared" si="72"/>
        <v>291969</v>
      </c>
      <c r="AY116" s="7">
        <v>7423712</v>
      </c>
      <c r="AZ116" s="7"/>
      <c r="BA116" s="7"/>
      <c r="BB116" s="88">
        <f t="shared" si="66"/>
        <v>7423712</v>
      </c>
      <c r="BC116" s="71">
        <f t="shared" si="67"/>
        <v>7715681</v>
      </c>
      <c r="BD116" s="7">
        <v>240478</v>
      </c>
      <c r="BE116" s="7">
        <v>49500</v>
      </c>
      <c r="BF116" s="7">
        <v>10000</v>
      </c>
      <c r="BG116" s="88">
        <f t="shared" si="104"/>
        <v>299978</v>
      </c>
      <c r="BH116" s="7">
        <v>863254</v>
      </c>
      <c r="BI116" s="7"/>
      <c r="BJ116" s="7"/>
      <c r="BK116" s="88">
        <f t="shared" si="118"/>
        <v>863254</v>
      </c>
      <c r="BL116" s="71">
        <f t="shared" si="105"/>
        <v>1163232</v>
      </c>
    </row>
    <row r="117" spans="1:64" ht="17.25" thickBot="1" x14ac:dyDescent="0.3">
      <c r="A117" s="227" t="s">
        <v>188</v>
      </c>
      <c r="B117" s="228"/>
      <c r="C117" s="201">
        <f>C118+C119+C120</f>
        <v>1386200</v>
      </c>
      <c r="D117" s="201">
        <f t="shared" ref="D117:E117" si="119">D118+D119+D120</f>
        <v>1196100</v>
      </c>
      <c r="E117" s="201">
        <f t="shared" si="119"/>
        <v>3614600</v>
      </c>
      <c r="F117" s="202">
        <f t="shared" si="79"/>
        <v>6196900</v>
      </c>
      <c r="G117" s="172">
        <f>G118+G119+G120</f>
        <v>25889400</v>
      </c>
      <c r="H117" s="172">
        <f>H118+H119+H120</f>
        <v>16987964.495487101</v>
      </c>
      <c r="I117" s="169">
        <f t="shared" si="68"/>
        <v>42877364.495487101</v>
      </c>
      <c r="J117" s="200">
        <f t="shared" si="82"/>
        <v>49074264.495487101</v>
      </c>
      <c r="K117" s="162">
        <f>K118+K119+K120</f>
        <v>1461508.5729999999</v>
      </c>
      <c r="L117" s="122">
        <f>L118+L119+L120</f>
        <v>2454122.7940000002</v>
      </c>
      <c r="M117" s="122">
        <f>M118+M119+M120+M121</f>
        <v>1513646.8910000001</v>
      </c>
      <c r="N117" s="123">
        <f t="shared" si="63"/>
        <v>5429278.2580000004</v>
      </c>
      <c r="O117" s="122">
        <f>O118+O119+O120</f>
        <v>26290548.730999999</v>
      </c>
      <c r="P117" s="122">
        <f>P118+P119+P120</f>
        <v>0</v>
      </c>
      <c r="Q117" s="122">
        <f>Q118+Q119+Q120</f>
        <v>15288895.339</v>
      </c>
      <c r="R117" s="131">
        <f t="shared" si="64"/>
        <v>41579444.07</v>
      </c>
      <c r="S117" s="126">
        <f>S118+S119+S120</f>
        <v>47008722.328000002</v>
      </c>
      <c r="T117" s="5">
        <f t="shared" ref="T117:AA117" si="120">T118+T119+T120+T121</f>
        <v>1373428.2919999999</v>
      </c>
      <c r="U117" s="5">
        <f t="shared" si="120"/>
        <v>2682201.1869999999</v>
      </c>
      <c r="V117" s="5">
        <f t="shared" si="120"/>
        <v>2368901.3919999995</v>
      </c>
      <c r="W117" s="5">
        <f t="shared" si="120"/>
        <v>6424530.8709999993</v>
      </c>
      <c r="X117" s="5">
        <f t="shared" si="120"/>
        <v>26367092.653999999</v>
      </c>
      <c r="Y117" s="5">
        <f t="shared" si="120"/>
        <v>0</v>
      </c>
      <c r="Z117" s="5">
        <f t="shared" si="120"/>
        <v>10756497.262776589</v>
      </c>
      <c r="AA117" s="5">
        <f t="shared" si="120"/>
        <v>37123589.91677659</v>
      </c>
      <c r="AB117" s="71">
        <f>AB118+AB119+AB120</f>
        <v>43548120.787776589</v>
      </c>
      <c r="AC117" s="5">
        <f t="shared" ref="AC117:AJ117" si="121">AC118+AC119+AC120+AC121</f>
        <v>1626443</v>
      </c>
      <c r="AD117" s="5">
        <f t="shared" si="121"/>
        <v>2917090.9999999939</v>
      </c>
      <c r="AE117" s="5">
        <f t="shared" si="121"/>
        <v>2988400</v>
      </c>
      <c r="AF117" s="5">
        <f t="shared" si="121"/>
        <v>7531933.9999999944</v>
      </c>
      <c r="AG117" s="5">
        <f t="shared" si="121"/>
        <v>24372676</v>
      </c>
      <c r="AH117" s="5">
        <f t="shared" si="121"/>
        <v>1156290</v>
      </c>
      <c r="AI117" s="5">
        <f t="shared" si="121"/>
        <v>33271000</v>
      </c>
      <c r="AJ117" s="5">
        <f t="shared" si="121"/>
        <v>58799966</v>
      </c>
      <c r="AK117" s="71">
        <f>AK118+AK119+AK120</f>
        <v>65131899.999999993</v>
      </c>
      <c r="AL117" s="5">
        <f>AL118+AL119+AL120+AL121</f>
        <v>1371958.7510000002</v>
      </c>
      <c r="AM117" s="5">
        <f>AM118+AM119+AM120+AM121</f>
        <v>2917091</v>
      </c>
      <c r="AN117" s="5">
        <f>AN118+AN119+AN120+AN121</f>
        <v>5988400</v>
      </c>
      <c r="AO117" s="123">
        <f>AL117+AM117+AN117</f>
        <v>10277449.751</v>
      </c>
      <c r="AP117" s="5">
        <f>AP118+AP119+AP120+AP121</f>
        <v>27622675.934</v>
      </c>
      <c r="AQ117" s="5">
        <f>AQ118+AQ119+AQ120+AQ121</f>
        <v>0</v>
      </c>
      <c r="AR117" s="5">
        <f>AR118+AR119+AR120+AR121</f>
        <v>0</v>
      </c>
      <c r="AS117" s="123">
        <f>AS118+AS119+AS120</f>
        <v>27622675.934</v>
      </c>
      <c r="AT117" s="126">
        <f>AO117+AS117</f>
        <v>37900125.685000002</v>
      </c>
      <c r="AU117" s="5">
        <f>AU118+AU119+AU120+AU121</f>
        <v>1416859</v>
      </c>
      <c r="AV117" s="5">
        <f>AV118+AV119+AV120+AV121</f>
        <v>2917090</v>
      </c>
      <c r="AW117" s="5">
        <f>AW118+AW119+AW120+AW121</f>
        <v>5988400</v>
      </c>
      <c r="AX117" s="64">
        <f t="shared" si="72"/>
        <v>10322349</v>
      </c>
      <c r="AY117" s="5">
        <f>AY118+AY119+AY120+AY121</f>
        <v>24639977</v>
      </c>
      <c r="AZ117" s="5">
        <f>AZ118+AZ119+AZ120+AZ121</f>
        <v>0</v>
      </c>
      <c r="BA117" s="5">
        <f>BA118+BA119+BA120+BA121</f>
        <v>0</v>
      </c>
      <c r="BB117" s="64">
        <f t="shared" si="66"/>
        <v>24639977</v>
      </c>
      <c r="BC117" s="71">
        <f>BC118+BC119+BC120+BC121</f>
        <v>34962326</v>
      </c>
      <c r="BD117" s="5">
        <f>BD118+BD119+BD120+BD121</f>
        <v>1467410</v>
      </c>
      <c r="BE117" s="5">
        <f>BE118+BE119+BE120+BE121</f>
        <v>2917091</v>
      </c>
      <c r="BF117" s="5">
        <f>BF118+BF119+BF120+BF121</f>
        <v>5988400</v>
      </c>
      <c r="BG117" s="64">
        <f t="shared" si="104"/>
        <v>10372901</v>
      </c>
      <c r="BH117" s="5">
        <f>BH118+BH119+BH120+BH121</f>
        <v>27550000</v>
      </c>
      <c r="BI117" s="5">
        <f>BI118+BI119+BI120+BI121</f>
        <v>0</v>
      </c>
      <c r="BJ117" s="5">
        <f>BJ118+BJ119+BJ120+BJ121</f>
        <v>0</v>
      </c>
      <c r="BK117" s="64">
        <f t="shared" si="118"/>
        <v>27550000</v>
      </c>
      <c r="BL117" s="71">
        <f>BL118+BL119+BL120+BL121</f>
        <v>37922901</v>
      </c>
    </row>
    <row r="118" spans="1:64" ht="17.25" thickBot="1" x14ac:dyDescent="0.3">
      <c r="A118" s="80" t="s">
        <v>136</v>
      </c>
      <c r="B118" s="152" t="s">
        <v>184</v>
      </c>
      <c r="C118" s="188">
        <f>'[8]Classification prog-économique'!$D$100*1000</f>
        <v>966500</v>
      </c>
      <c r="D118" s="188">
        <f>'[8]Classification prog-économique'!$G$100*1000</f>
        <v>656900</v>
      </c>
      <c r="E118" s="188">
        <f>'[8]Classification prog-économique'!$J$100*1000</f>
        <v>112000</v>
      </c>
      <c r="F118" s="202">
        <f t="shared" si="79"/>
        <v>1735400</v>
      </c>
      <c r="G118" s="175">
        <f>'[8]Classification prog-économique'!$P$100*1000</f>
        <v>651600</v>
      </c>
      <c r="H118" s="175">
        <f>'[8]Classification prog-économique'!$S$100*1000</f>
        <v>0</v>
      </c>
      <c r="I118" s="169">
        <f t="shared" si="68"/>
        <v>651600</v>
      </c>
      <c r="J118" s="200">
        <f t="shared" si="82"/>
        <v>2387000</v>
      </c>
      <c r="K118" s="121">
        <v>802757.27300000004</v>
      </c>
      <c r="L118" s="121">
        <v>1651849.064</v>
      </c>
      <c r="M118" s="121">
        <v>68146.891000000003</v>
      </c>
      <c r="N118" s="125">
        <f t="shared" si="63"/>
        <v>2522753.2280000001</v>
      </c>
      <c r="O118" s="121">
        <v>0</v>
      </c>
      <c r="P118" s="25">
        <v>0</v>
      </c>
      <c r="Q118" s="121">
        <v>0</v>
      </c>
      <c r="R118" s="124">
        <f t="shared" si="64"/>
        <v>0</v>
      </c>
      <c r="S118" s="126">
        <f t="shared" si="65"/>
        <v>2522753.2280000001</v>
      </c>
      <c r="T118" s="26">
        <f>'[6]Classification programmatique'!$D$92*1000</f>
        <v>824661.80999999994</v>
      </c>
      <c r="U118" s="23">
        <f>'[6]Classification programmatique'!$G$92*1000</f>
        <v>1793496.6199999999</v>
      </c>
      <c r="V118" s="23">
        <v>0</v>
      </c>
      <c r="W118" s="64">
        <f>T118+U118+V118</f>
        <v>2618158.4299999997</v>
      </c>
      <c r="X118" s="7">
        <f>'[6]Classification programmatique'!$P$92*1000</f>
        <v>250000</v>
      </c>
      <c r="Y118" s="7">
        <v>0</v>
      </c>
      <c r="Z118" s="7"/>
      <c r="AA118" s="64">
        <f>X118+Y118+Z118</f>
        <v>250000</v>
      </c>
      <c r="AB118" s="71">
        <f>W118+AA118</f>
        <v>2868158.4299999997</v>
      </c>
      <c r="AC118" s="26">
        <v>824548</v>
      </c>
      <c r="AD118" s="26">
        <v>1934794.9999999939</v>
      </c>
      <c r="AE118" s="26">
        <v>0</v>
      </c>
      <c r="AF118" s="64">
        <f>AC118+AD118+AE118</f>
        <v>2759342.9999999939</v>
      </c>
      <c r="AG118" s="26">
        <v>250000</v>
      </c>
      <c r="AH118" s="7">
        <v>0</v>
      </c>
      <c r="AI118" s="7"/>
      <c r="AJ118" s="64">
        <f>AG118+AH118+AI118</f>
        <v>250000</v>
      </c>
      <c r="AK118" s="71">
        <f>AF118+AJ118</f>
        <v>3009342.9999999939</v>
      </c>
      <c r="AL118" s="7">
        <f>'[10]TMC Prog-Eco'!$C$82</f>
        <v>726154.48600000003</v>
      </c>
      <c r="AM118" s="7">
        <f>'[10]TMC Prog-Eco'!$D$82</f>
        <v>1893395</v>
      </c>
      <c r="AN118" s="7">
        <f>'[10]TMC Prog-Eco'!$E$82</f>
        <v>125000</v>
      </c>
      <c r="AO118" s="64">
        <f>AL118+AM118+AN118</f>
        <v>2744549.486</v>
      </c>
      <c r="AP118" s="7">
        <f>'[10]TMC Prog-Eco'!$H$82</f>
        <v>250000</v>
      </c>
      <c r="AQ118" s="7">
        <v>0</v>
      </c>
      <c r="AR118" s="7"/>
      <c r="AS118" s="64">
        <f t="shared" ref="AS118:AS124" si="122">AP118+AQ118+AR118</f>
        <v>250000</v>
      </c>
      <c r="AT118" s="71">
        <f t="shared" si="117"/>
        <v>2994549.486</v>
      </c>
      <c r="AU118" s="7">
        <v>771054</v>
      </c>
      <c r="AV118" s="7">
        <v>1894394</v>
      </c>
      <c r="AW118" s="7">
        <v>125000</v>
      </c>
      <c r="AX118" s="88">
        <f t="shared" si="72"/>
        <v>2790448</v>
      </c>
      <c r="AY118" s="7">
        <v>250000</v>
      </c>
      <c r="AZ118" s="7"/>
      <c r="BA118" s="7"/>
      <c r="BB118" s="88">
        <f t="shared" si="66"/>
        <v>250000</v>
      </c>
      <c r="BC118" s="71">
        <f t="shared" si="67"/>
        <v>3040448</v>
      </c>
      <c r="BD118" s="7">
        <v>821605</v>
      </c>
      <c r="BE118" s="7">
        <v>1894395</v>
      </c>
      <c r="BF118" s="7">
        <v>125000</v>
      </c>
      <c r="BG118" s="88">
        <f t="shared" si="104"/>
        <v>2841000</v>
      </c>
      <c r="BH118" s="7">
        <v>250000</v>
      </c>
      <c r="BI118" s="7"/>
      <c r="BJ118" s="7"/>
      <c r="BK118" s="88">
        <f t="shared" si="118"/>
        <v>250000</v>
      </c>
      <c r="BL118" s="71">
        <f>BG118+BK118</f>
        <v>3091000</v>
      </c>
    </row>
    <row r="119" spans="1:64" ht="17.25" thickBot="1" x14ac:dyDescent="0.3">
      <c r="A119" s="79" t="s">
        <v>185</v>
      </c>
      <c r="B119" s="152" t="s">
        <v>130</v>
      </c>
      <c r="C119" s="188">
        <f>'[8]Classification prog-économique'!$D$101*1000</f>
        <v>75900</v>
      </c>
      <c r="D119" s="188">
        <f>'[8]Classification prog-économique'!$G$101*1000</f>
        <v>71500</v>
      </c>
      <c r="E119" s="188">
        <f>'[8]Classification prog-économique'!$J$101*1000</f>
        <v>80000</v>
      </c>
      <c r="F119" s="202">
        <f t="shared" si="79"/>
        <v>227400</v>
      </c>
      <c r="G119" s="175">
        <f>'[8]Classification prog-économique'!$P$101*1000</f>
        <v>22679100</v>
      </c>
      <c r="H119" s="175">
        <f>'[8]Classification prog-économique'!$S$101*1000</f>
        <v>16987964.495487101</v>
      </c>
      <c r="I119" s="169">
        <f t="shared" si="68"/>
        <v>39667064.495487101</v>
      </c>
      <c r="J119" s="200">
        <f t="shared" si="82"/>
        <v>39894464.495487101</v>
      </c>
      <c r="K119" s="121">
        <v>51356.107000000004</v>
      </c>
      <c r="L119" s="121">
        <v>173879.11100000003</v>
      </c>
      <c r="M119" s="121">
        <v>8000</v>
      </c>
      <c r="N119" s="125">
        <f t="shared" si="63"/>
        <v>233235.21800000005</v>
      </c>
      <c r="O119" s="121">
        <v>24407003.952</v>
      </c>
      <c r="P119" s="25">
        <v>0</v>
      </c>
      <c r="Q119" s="121">
        <v>15288895.339</v>
      </c>
      <c r="R119" s="124">
        <f t="shared" si="64"/>
        <v>39695899.291000001</v>
      </c>
      <c r="S119" s="126">
        <f t="shared" si="65"/>
        <v>39929134.509000003</v>
      </c>
      <c r="T119" s="27">
        <f>'[6]Classification programmatique'!$D$93*1000</f>
        <v>64727.403999999995</v>
      </c>
      <c r="U119" s="23">
        <f>'[6]Classification programmatique'!$G$93*1000</f>
        <v>174095</v>
      </c>
      <c r="V119" s="23">
        <f>'[6]Classification programmatique'!$J$93*1000</f>
        <v>66399.999999999985</v>
      </c>
      <c r="W119" s="64">
        <f>T119+U119+V119</f>
        <v>305222.40399999998</v>
      </c>
      <c r="X119" s="7">
        <f>'[6]Classification programmatique'!$P$93*1000</f>
        <v>24168040.079</v>
      </c>
      <c r="Y119" s="7">
        <f>'[6]Classification programmatique'!$S$93</f>
        <v>0</v>
      </c>
      <c r="Z119" s="7">
        <f>'[6]Classification programmatique'!$V$93*1000</f>
        <v>10756497.262776589</v>
      </c>
      <c r="AA119" s="64">
        <f>X119+Y119+Z119</f>
        <v>34924537.341776587</v>
      </c>
      <c r="AB119" s="71">
        <f>W119+AA119</f>
        <v>35229759.745776586</v>
      </c>
      <c r="AC119" s="27">
        <v>110972</v>
      </c>
      <c r="AD119" s="27">
        <v>183600</v>
      </c>
      <c r="AE119" s="27">
        <v>66400</v>
      </c>
      <c r="AF119" s="64">
        <f>AC119+AD119+AE119</f>
        <v>360972</v>
      </c>
      <c r="AG119" s="27">
        <f>500000+22022676</f>
        <v>22522676</v>
      </c>
      <c r="AH119" s="27">
        <v>1156290</v>
      </c>
      <c r="AI119" s="27">
        <v>33271000</v>
      </c>
      <c r="AJ119" s="64">
        <f>AG119+AH119+AI119</f>
        <v>56949966</v>
      </c>
      <c r="AK119" s="71">
        <f>AF119+AJ119</f>
        <v>57310938</v>
      </c>
      <c r="AL119" s="7">
        <f>'[10]TMC Prog-Eco'!$C$83</f>
        <v>85686.540999999997</v>
      </c>
      <c r="AM119" s="7">
        <f>'[10]TMC Prog-Eco'!$D$83</f>
        <v>189000</v>
      </c>
      <c r="AN119" s="7">
        <f>'[10]TMC Prog-Eco'!$E$83</f>
        <v>250000</v>
      </c>
      <c r="AO119" s="64">
        <f>AL119+AM119+AN119</f>
        <v>524686.54099999997</v>
      </c>
      <c r="AP119" s="7">
        <f>'[10]TMC Prog-Eco'!$H$83</f>
        <v>25496523.934</v>
      </c>
      <c r="AQ119" s="15">
        <v>0</v>
      </c>
      <c r="AR119" s="15">
        <v>0</v>
      </c>
      <c r="AS119" s="64">
        <f t="shared" si="122"/>
        <v>25496523.934</v>
      </c>
      <c r="AT119" s="71">
        <f t="shared" si="117"/>
        <v>26021210.475000001</v>
      </c>
      <c r="AU119" s="7">
        <v>85687</v>
      </c>
      <c r="AV119" s="7">
        <v>175000</v>
      </c>
      <c r="AW119" s="7">
        <v>250000</v>
      </c>
      <c r="AX119" s="88">
        <f t="shared" si="72"/>
        <v>510687</v>
      </c>
      <c r="AY119" s="7">
        <v>22513825</v>
      </c>
      <c r="AZ119" s="7">
        <v>0</v>
      </c>
      <c r="BA119" s="7">
        <v>0</v>
      </c>
      <c r="BB119" s="88">
        <f t="shared" si="66"/>
        <v>22513825</v>
      </c>
      <c r="BC119" s="71">
        <f t="shared" si="67"/>
        <v>23024512</v>
      </c>
      <c r="BD119" s="7">
        <v>85687</v>
      </c>
      <c r="BE119" s="7">
        <v>175000</v>
      </c>
      <c r="BF119" s="7">
        <v>250000</v>
      </c>
      <c r="BG119" s="88">
        <f t="shared" si="104"/>
        <v>510687</v>
      </c>
      <c r="BH119" s="7">
        <v>25423848</v>
      </c>
      <c r="BI119" s="7">
        <v>0</v>
      </c>
      <c r="BJ119" s="7">
        <v>0</v>
      </c>
      <c r="BK119" s="88">
        <f t="shared" si="118"/>
        <v>25423848</v>
      </c>
      <c r="BL119" s="71">
        <f>BG119+BK119</f>
        <v>25934535</v>
      </c>
    </row>
    <row r="120" spans="1:64" ht="17.25" thickBot="1" x14ac:dyDescent="0.3">
      <c r="A120" s="84" t="s">
        <v>133</v>
      </c>
      <c r="B120" s="152" t="s">
        <v>186</v>
      </c>
      <c r="C120" s="188">
        <f>'[8]Classification prog-économique'!$D$102*1000</f>
        <v>343800</v>
      </c>
      <c r="D120" s="188">
        <f>'[8]Classification prog-économique'!$G$102*1000</f>
        <v>467700</v>
      </c>
      <c r="E120" s="188">
        <f>'[8]Classification prog-économique'!$J$102*1000</f>
        <v>3422600</v>
      </c>
      <c r="F120" s="202">
        <f t="shared" si="79"/>
        <v>4234100</v>
      </c>
      <c r="G120" s="175">
        <f>'[8]Classification prog-économique'!$P$102*1000</f>
        <v>2558700</v>
      </c>
      <c r="H120" s="175">
        <f>'[8]Classification prog-économique'!$S$102*1000</f>
        <v>0</v>
      </c>
      <c r="I120" s="169">
        <f t="shared" si="68"/>
        <v>2558700</v>
      </c>
      <c r="J120" s="200">
        <f t="shared" si="82"/>
        <v>6792800</v>
      </c>
      <c r="K120" s="121">
        <v>607395.19299999997</v>
      </c>
      <c r="L120" s="121">
        <v>628394.61900000006</v>
      </c>
      <c r="M120" s="121">
        <v>1437500</v>
      </c>
      <c r="N120" s="125">
        <f t="shared" si="63"/>
        <v>2673289.8119999999</v>
      </c>
      <c r="O120" s="121">
        <v>1883544.7790000001</v>
      </c>
      <c r="P120" s="140">
        <v>0</v>
      </c>
      <c r="Q120" s="121">
        <v>0</v>
      </c>
      <c r="R120" s="124">
        <f t="shared" si="64"/>
        <v>1883544.7790000001</v>
      </c>
      <c r="S120" s="126">
        <f t="shared" si="65"/>
        <v>4556834.591</v>
      </c>
      <c r="T120" s="59">
        <f>'[6]Classification programmatique'!$D$94*1000</f>
        <v>484039.07799999998</v>
      </c>
      <c r="U120" s="23">
        <f>'[6]Classification programmatique'!$G$94*1000</f>
        <v>714609.56699999992</v>
      </c>
      <c r="V120" s="23">
        <f>'[6]Classification programmatique'!$J$94*1000</f>
        <v>2302501.3919999995</v>
      </c>
      <c r="W120" s="64">
        <f>T120+U120+V120</f>
        <v>3501150.0369999995</v>
      </c>
      <c r="X120" s="7">
        <f>'[6]Classification programmatique'!$P$94*1000</f>
        <v>1949052.575</v>
      </c>
      <c r="Y120" s="7"/>
      <c r="Z120" s="7">
        <v>0</v>
      </c>
      <c r="AA120" s="64">
        <f>X120+Y120+Z120</f>
        <v>1949052.575</v>
      </c>
      <c r="AB120" s="73">
        <f>W120+AA120</f>
        <v>5450202.6119999997</v>
      </c>
      <c r="AC120" s="28">
        <v>690923</v>
      </c>
      <c r="AD120" s="28">
        <v>798696</v>
      </c>
      <c r="AE120" s="28">
        <v>1722000</v>
      </c>
      <c r="AF120" s="64">
        <f>AC120+AD120+AE120</f>
        <v>3211619</v>
      </c>
      <c r="AG120" s="28">
        <v>1600000</v>
      </c>
      <c r="AH120" s="7"/>
      <c r="AI120" s="7">
        <v>0</v>
      </c>
      <c r="AJ120" s="64">
        <f>AG120+AH120+AI120</f>
        <v>1600000</v>
      </c>
      <c r="AK120" s="73">
        <f>AF120+AJ120</f>
        <v>4811619</v>
      </c>
      <c r="AL120" s="7">
        <f>'[10]TMC Prog-Eco'!$C$84</f>
        <v>560117.72400000005</v>
      </c>
      <c r="AM120" s="7">
        <f>'[10]TMC Prog-Eco'!$D$84</f>
        <v>834696</v>
      </c>
      <c r="AN120" s="7">
        <f>'[10]TMC Prog-Eco'!$E$84</f>
        <v>4413400</v>
      </c>
      <c r="AO120" s="64">
        <f>AL120+AM120+AN120</f>
        <v>5808213.7239999995</v>
      </c>
      <c r="AP120" s="7">
        <f>'[10]TMC Prog-Eco'!$H$84</f>
        <v>1876152</v>
      </c>
      <c r="AQ120" s="60">
        <v>0</v>
      </c>
      <c r="AR120" s="60">
        <v>0</v>
      </c>
      <c r="AS120" s="64">
        <f t="shared" si="122"/>
        <v>1876152</v>
      </c>
      <c r="AT120" s="73">
        <f t="shared" si="117"/>
        <v>7684365.7239999995</v>
      </c>
      <c r="AU120" s="7">
        <v>560118</v>
      </c>
      <c r="AV120" s="7">
        <v>847696</v>
      </c>
      <c r="AW120" s="7">
        <v>4413400</v>
      </c>
      <c r="AX120" s="88">
        <f t="shared" si="72"/>
        <v>5821214</v>
      </c>
      <c r="AY120" s="7">
        <v>1876152</v>
      </c>
      <c r="AZ120" s="7"/>
      <c r="BA120" s="7"/>
      <c r="BB120" s="88">
        <f t="shared" si="66"/>
        <v>1876152</v>
      </c>
      <c r="BC120" s="71">
        <f t="shared" si="67"/>
        <v>7697366</v>
      </c>
      <c r="BD120" s="7">
        <v>560118</v>
      </c>
      <c r="BE120" s="7">
        <v>847696</v>
      </c>
      <c r="BF120" s="7">
        <v>4413400</v>
      </c>
      <c r="BG120" s="88">
        <f t="shared" si="104"/>
        <v>5821214</v>
      </c>
      <c r="BH120" s="7">
        <v>1876152</v>
      </c>
      <c r="BI120" s="7"/>
      <c r="BJ120" s="7"/>
      <c r="BK120" s="88">
        <f t="shared" si="118"/>
        <v>1876152</v>
      </c>
      <c r="BL120" s="71">
        <f>BG120+BK120</f>
        <v>7697366</v>
      </c>
    </row>
    <row r="121" spans="1:64" ht="22.15" customHeight="1" x14ac:dyDescent="0.25">
      <c r="A121" s="85">
        <v>112</v>
      </c>
      <c r="B121" s="118" t="s">
        <v>241</v>
      </c>
      <c r="C121" s="188"/>
      <c r="D121" s="188"/>
      <c r="E121" s="188"/>
      <c r="F121" s="202">
        <f t="shared" si="79"/>
        <v>0</v>
      </c>
      <c r="G121" s="171"/>
      <c r="H121" s="171"/>
      <c r="I121" s="169">
        <f t="shared" si="68"/>
        <v>0</v>
      </c>
      <c r="J121" s="200">
        <f t="shared" si="82"/>
        <v>0</v>
      </c>
      <c r="K121" s="166">
        <v>0</v>
      </c>
      <c r="L121" s="32">
        <v>0</v>
      </c>
      <c r="M121" s="32">
        <v>0</v>
      </c>
      <c r="N121" s="141">
        <f t="shared" si="63"/>
        <v>0</v>
      </c>
      <c r="O121" s="32">
        <v>0</v>
      </c>
      <c r="P121" s="32">
        <v>0</v>
      </c>
      <c r="Q121" s="32">
        <v>0</v>
      </c>
      <c r="R121" s="92">
        <f t="shared" si="64"/>
        <v>0</v>
      </c>
      <c r="S121" s="132">
        <f t="shared" si="65"/>
        <v>0</v>
      </c>
      <c r="T121" s="61">
        <v>0</v>
      </c>
      <c r="U121" s="63">
        <v>0</v>
      </c>
      <c r="V121" s="32">
        <v>0</v>
      </c>
      <c r="W121" s="69">
        <f>T121+U121+V121</f>
        <v>0</v>
      </c>
      <c r="X121" s="62">
        <v>0</v>
      </c>
      <c r="Y121" s="62">
        <v>0</v>
      </c>
      <c r="Z121" s="62">
        <v>0</v>
      </c>
      <c r="AA121" s="119">
        <v>0</v>
      </c>
      <c r="AB121" s="74">
        <f>W121+AA121</f>
        <v>0</v>
      </c>
      <c r="AC121" s="61">
        <v>0</v>
      </c>
      <c r="AD121" s="63">
        <v>0</v>
      </c>
      <c r="AE121" s="32">
        <v>1200000</v>
      </c>
      <c r="AF121" s="69">
        <f>AC121+AD121+AE121</f>
        <v>1200000</v>
      </c>
      <c r="AG121" s="62">
        <v>0</v>
      </c>
      <c r="AH121" s="62">
        <v>0</v>
      </c>
      <c r="AI121" s="62">
        <v>0</v>
      </c>
      <c r="AJ121" s="119">
        <v>0</v>
      </c>
      <c r="AK121" s="74">
        <f>AF121+AJ121</f>
        <v>1200000</v>
      </c>
      <c r="AL121" s="61"/>
      <c r="AM121" s="63"/>
      <c r="AN121" s="8">
        <f>'[10]TMC Prog-Eco'!$E$105</f>
        <v>1200000</v>
      </c>
      <c r="AO121" s="69">
        <f>AL121+AM121+AN121</f>
        <v>1200000</v>
      </c>
      <c r="AP121" s="62"/>
      <c r="AQ121" s="62"/>
      <c r="AR121" s="62"/>
      <c r="AS121" s="69">
        <f t="shared" si="122"/>
        <v>0</v>
      </c>
      <c r="AT121" s="74">
        <f t="shared" si="117"/>
        <v>1200000</v>
      </c>
      <c r="AU121" s="61"/>
      <c r="AV121" s="63"/>
      <c r="AW121" s="63">
        <v>1200000</v>
      </c>
      <c r="AX121" s="120">
        <f t="shared" si="72"/>
        <v>1200000</v>
      </c>
      <c r="AY121" s="62"/>
      <c r="AZ121" s="62"/>
      <c r="BA121" s="62"/>
      <c r="BB121" s="69">
        <f t="shared" si="66"/>
        <v>0</v>
      </c>
      <c r="BC121" s="74">
        <f t="shared" si="67"/>
        <v>1200000</v>
      </c>
      <c r="BD121" s="61"/>
      <c r="BE121" s="63"/>
      <c r="BF121" s="63">
        <v>1200000</v>
      </c>
      <c r="BG121" s="120">
        <f t="shared" si="104"/>
        <v>1200000</v>
      </c>
      <c r="BH121" s="62"/>
      <c r="BI121" s="62"/>
      <c r="BJ121" s="62"/>
      <c r="BK121" s="69">
        <f t="shared" si="118"/>
        <v>0</v>
      </c>
      <c r="BL121" s="74">
        <f>BG121+BK121</f>
        <v>1200000</v>
      </c>
    </row>
    <row r="122" spans="1:64" ht="7.9" customHeight="1" x14ac:dyDescent="0.25">
      <c r="A122" s="9"/>
      <c r="B122" s="9"/>
      <c r="C122" s="213"/>
      <c r="D122" s="213"/>
      <c r="E122" s="213"/>
      <c r="F122" s="188">
        <f t="shared" si="79"/>
        <v>0</v>
      </c>
      <c r="G122" s="191"/>
      <c r="H122" s="191"/>
      <c r="I122" s="192"/>
      <c r="J122" s="200"/>
      <c r="K122" s="130"/>
      <c r="L122" s="130"/>
      <c r="M122" s="130"/>
      <c r="N122" s="130"/>
      <c r="O122" s="133"/>
      <c r="P122" s="130"/>
      <c r="Q122" s="130"/>
      <c r="R122" s="130"/>
      <c r="S122" s="142">
        <f t="shared" si="65"/>
        <v>0</v>
      </c>
      <c r="T122" s="9"/>
      <c r="U122" s="9"/>
      <c r="V122" s="9"/>
      <c r="W122" s="68"/>
      <c r="X122" s="9"/>
      <c r="Y122" s="9"/>
      <c r="Z122" s="9"/>
      <c r="AA122" s="68"/>
      <c r="AB122" s="75">
        <v>0</v>
      </c>
      <c r="AC122" s="9"/>
      <c r="AD122" s="9"/>
      <c r="AE122" s="9"/>
      <c r="AF122" s="68"/>
      <c r="AG122" s="9"/>
      <c r="AH122" s="9"/>
      <c r="AI122" s="9"/>
      <c r="AJ122" s="68"/>
      <c r="AK122" s="75">
        <v>0</v>
      </c>
      <c r="AL122" s="9"/>
      <c r="AM122" s="9"/>
      <c r="AN122" s="9"/>
      <c r="AO122" s="68"/>
      <c r="AP122" s="9"/>
      <c r="AQ122" s="9"/>
      <c r="AR122" s="9"/>
      <c r="AS122" s="68">
        <f t="shared" si="122"/>
        <v>0</v>
      </c>
      <c r="AT122" s="75">
        <f t="shared" si="117"/>
        <v>0</v>
      </c>
      <c r="AU122" s="9"/>
      <c r="AV122" s="9"/>
      <c r="AW122" s="9"/>
      <c r="AX122" s="68"/>
      <c r="AY122" s="9"/>
      <c r="AZ122" s="9"/>
      <c r="BA122" s="9"/>
      <c r="BB122" s="68"/>
      <c r="BC122" s="75"/>
      <c r="BD122" s="9"/>
      <c r="BE122" s="9"/>
      <c r="BF122" s="9"/>
      <c r="BG122" s="68"/>
      <c r="BH122" s="9"/>
      <c r="BI122" s="9"/>
      <c r="BJ122" s="9"/>
      <c r="BK122" s="68"/>
      <c r="BL122" s="75"/>
    </row>
    <row r="123" spans="1:64" ht="27" customHeight="1" x14ac:dyDescent="0.25">
      <c r="A123" s="239" t="s">
        <v>152</v>
      </c>
      <c r="B123" s="240"/>
      <c r="C123" s="214">
        <f>C7+C10+C16+C20+C29+C35+C40+C44+C48+C52+C57+C62+C67+C74+C80+C84+C87+C94+C99+C103+C107+C112+C117</f>
        <v>368657998.16399997</v>
      </c>
      <c r="D123" s="214">
        <f>D7+D10+D16+D20+D29+D35+D40+D44+D48+D52+D57+D62+D67+D74+D80+D84+D87+D94+D99+D103+D107+D112+D117</f>
        <v>94416860.776999995</v>
      </c>
      <c r="E123" s="214">
        <f>E7+E10+E16+E20+E29+E35+E40+E44+E48+E52+E57+E62+E67+E74+E80+E84+E87+E94+E99+E103+E107+E112+E117</f>
        <v>241034550.84400001</v>
      </c>
      <c r="F123" s="188">
        <f>C123+D123+E123</f>
        <v>704109409.78499997</v>
      </c>
      <c r="G123" s="193">
        <f>G7+G10+G16+G20+G29+G35+G40+G44+G48+G52+G57+G62+G67+G74+G80+G84+G87+G94+G99+G103+G107+G112+G117</f>
        <v>568184524.69000006</v>
      </c>
      <c r="H123" s="193">
        <f>H7+H10+H16+H20+H29+H35+H40+H44+H48+H52+H57+H62+H67+H74+H80+H84+H87+H94+H99+H103+H107+H112+H117</f>
        <v>366450042.62305319</v>
      </c>
      <c r="I123" s="194">
        <f>G123+H123</f>
        <v>934634567.31305325</v>
      </c>
      <c r="J123" s="200">
        <f>F123+I123</f>
        <v>1638743977.0980532</v>
      </c>
      <c r="K123" s="129">
        <f>K7+K10+K16+K20+K29+K35+K40+K44+K48+K52+K57+K62+K67+K74+K80+K84+K87+K94+K99+K103+K107+K112+K117</f>
        <v>450529678.45099998</v>
      </c>
      <c r="L123" s="129">
        <f>L7+L10+L16+L20+L29+L35+L40+L44+L48+L52+L57+L62+L67+L74+L80+L84+L87+L94+L99+L103+L107+L112+L117</f>
        <v>117877597.934</v>
      </c>
      <c r="M123" s="129">
        <f>M7+M10+M16+M20+M29+M35+M40+M44+M48+M52+M57+M62+M67+M74+M80+M84+M87+M94+M99+M103+M107+M112+M117</f>
        <v>251310883.521</v>
      </c>
      <c r="N123" s="129">
        <f>K123+L123+M123</f>
        <v>819718159.90600002</v>
      </c>
      <c r="O123" s="134">
        <f>O7+O10+O16+O20+O29+O35+O40+O44+O48+O52+O57+O62+O67+O74+O80+O84+O87+O94+O99+O103+O107+O112+O117</f>
        <v>576268073.48800004</v>
      </c>
      <c r="P123" s="134">
        <f>P7+P10+P16+P20+P29+P35+P40+P44+P48+P52+P57+P62+P67+P74+P80+P84+P87+P94+P99+P103+P107+P112+P117</f>
        <v>72113089.107000008</v>
      </c>
      <c r="Q123" s="134">
        <f>Q7+Q10+Q16+Q20+Q29+Q35+Q40+Q44+Q48+Q52+Q57+Q62+Q67+Q74+Q80+Q84+Q87+Q94+Q99+Q103+Q107+Q112+Q117</f>
        <v>347210126.5367465</v>
      </c>
      <c r="R123" s="134">
        <f>O123+P123+Q123</f>
        <v>995591289.13174653</v>
      </c>
      <c r="S123" s="134">
        <f t="shared" ref="S123:X123" si="123">S7+S10+S16+S20+S29+S35+S40+S44+S48+S52+S57+S62+S67+S74+S80+S84+S87+S94+S99+S103+S107+S112+S117</f>
        <v>1815309449.0377467</v>
      </c>
      <c r="T123" s="10">
        <f t="shared" si="123"/>
        <v>462798592.58699995</v>
      </c>
      <c r="U123" s="10">
        <f t="shared" si="123"/>
        <v>135534297.46799999</v>
      </c>
      <c r="V123" s="10">
        <f t="shared" si="123"/>
        <v>288724834.43900001</v>
      </c>
      <c r="W123" s="69">
        <f t="shared" si="123"/>
        <v>887057724.49400008</v>
      </c>
      <c r="X123" s="10">
        <f t="shared" si="123"/>
        <v>621519073.71200001</v>
      </c>
      <c r="Y123" s="10">
        <f>Y20+Y35+Y10+Y16+Y29+Y40+Y44+Y48+Y52+Y57+Y62+Y67+Y74+Y80+Y87+Y94+Y99+Y103+Y107+Y112+Y117</f>
        <v>23175095.685625374</v>
      </c>
      <c r="Z123" s="10">
        <f>Z20+Z35+Z10+Z16+Z29+Z40+Z44+Z48+Z52+Z57+Z62+Z67+Z74+Z80+Z87+Z94+Z99+Z103+Z107+Z112+Z117</f>
        <v>290922835.45450079</v>
      </c>
      <c r="AA123" s="69">
        <f t="shared" ref="AA123:AK123" si="124">AA7+AA10+AA16+AA20+AA29+AA35+AA40+AA44+AA48+AA52+AA57+AA62+AA67+AA74+AA80+AA84+AA87+AA94+AA99+AA103+AA107+AA112+AA117</f>
        <v>935617004.852126</v>
      </c>
      <c r="AB123" s="74">
        <f t="shared" si="124"/>
        <v>1822674729.3461256</v>
      </c>
      <c r="AC123" s="10">
        <f t="shared" si="124"/>
        <v>531303099</v>
      </c>
      <c r="AD123" s="10">
        <f t="shared" si="124"/>
        <v>186361114.99199998</v>
      </c>
      <c r="AE123" s="10">
        <f t="shared" si="124"/>
        <v>335944500</v>
      </c>
      <c r="AF123" s="69">
        <f t="shared" si="124"/>
        <v>1053608713.992</v>
      </c>
      <c r="AG123" s="10">
        <f t="shared" si="124"/>
        <v>575561552</v>
      </c>
      <c r="AH123" s="10">
        <f t="shared" si="124"/>
        <v>59548968</v>
      </c>
      <c r="AI123" s="10">
        <f t="shared" si="124"/>
        <v>352961000</v>
      </c>
      <c r="AJ123" s="69">
        <f t="shared" si="124"/>
        <v>988071520</v>
      </c>
      <c r="AK123" s="74">
        <f t="shared" si="124"/>
        <v>2040480233.9920001</v>
      </c>
      <c r="AL123" s="129">
        <f>AL7+AL10+AL16+AL20+AL29+AL35+AL40+AL44+AL48+AL52+AL57+AL62+AL67+AL74+AL80+AL84+AL87+AL94+AL99+AL103+AL107+AL112+AL117</f>
        <v>517710148.07500005</v>
      </c>
      <c r="AM123" s="129">
        <f>AM7+AM10+AM16+AM20+AM29+AM35+AM40+AM44+AM48+AM52+AM57+AM62+AM67+AM74+AM80+AM84+AM87+AM94+AM99+AM103+AM107+AM112+AM117</f>
        <v>165064693.92700002</v>
      </c>
      <c r="AN123" s="129">
        <f>AN7+AN10+AN16+AN20+AN29+AN35+AN40+AN44+AN48+AN52+AN57+AN62+AN67+AN74+AN80+AN84+AN87+AN94+AN99+AN103+AN107+AN112+AN117</f>
        <v>375402232.37599999</v>
      </c>
      <c r="AO123" s="129">
        <f>AL123+AM123+AN123</f>
        <v>1058177074.378</v>
      </c>
      <c r="AP123" s="10">
        <f>AP7+AP10+AP16+AP20+AP29+AP35+AP40+AP44+AP48+AP52+AP57+AP62+AP67+AP74+AP80+AP84+AP87+AP94+AP99+AP103+AP107+AP112+AP117</f>
        <v>683352261.80999994</v>
      </c>
      <c r="AQ123" s="10">
        <f>AQ7+AQ10+AQ16+AQ20+AQ29+AQ35+AQ40+AQ44+AQ48+AQ52+AQ57+AQ62+AQ67+AQ74+AQ80+AQ84+AQ87+AQ94+AQ99+AQ103+AQ107+AQ112+AQ117</f>
        <v>54165709.958999999</v>
      </c>
      <c r="AR123" s="10">
        <f>AR7+AR10+AR16+AR20+AR29+AR35+AR40+AR44+AR48+AR52+AR57+AR62+AR67+AR74+AR80+AR84+AR87+AR94+AR99+AR103+AR107+AR112+AR117</f>
        <v>460531421.85599995</v>
      </c>
      <c r="AS123" s="10">
        <f t="shared" si="122"/>
        <v>1198049393.625</v>
      </c>
      <c r="AT123" s="129">
        <f>AO123+AS123</f>
        <v>2256226468.0030003</v>
      </c>
      <c r="AU123" s="10">
        <f>AU7+AU10+AU16+AU20+AU29+AU35+AU40+AU44+AU48+AU52+AU57+AU62+AU67+AU74+AU80+AU87+AU94+AU99+AU103+AU107+AU112+AU117</f>
        <v>551295419</v>
      </c>
      <c r="AV123" s="10">
        <f>AV7+AV10+AV16+AV20+AV29+AV35+AV40+AV44+AV48+AV52+AV57+AV62+AV67+AV74+AV80+AV87+AV94+AV99+AV103+AV107+AV112+AV117</f>
        <v>161420494</v>
      </c>
      <c r="AW123" s="10">
        <f>AW7+AW10+AW16+AW20+AW29+AW35+AW40+AW44+AW48+AW52+AW57+AW62+AW67+AW74+AW80+AW87+AW94+AW99+AW103+AW107+AW112+AW117</f>
        <v>378925314</v>
      </c>
      <c r="AX123" s="10">
        <f>AU123+AV123+AW123</f>
        <v>1091641227</v>
      </c>
      <c r="AY123" s="10">
        <f>AY7+AY10+AY16+AY20+AY29+AY35+AY40+AY44+AY48+AY52+AY57+AY62+AY67+AY74+AY80+AY84+AY87+AY94+AY99+AY103+AY107+AY112+AY117</f>
        <v>790688607</v>
      </c>
      <c r="AZ123" s="10">
        <f>AZ7+AZ10+AZ16+AZ20+AZ29+AZ35+AZ40+AZ44+AZ48+AZ52+AZ57+AZ62+AZ67+AZ74+AZ80+AZ84+AZ87+AZ94+AZ99+AZ103+AZ107+AZ112+AZ117</f>
        <v>36642054</v>
      </c>
      <c r="BA123" s="10">
        <f>BA7+BA10+BA16+BA20+BA29+BA35+BA40+BA44+BA48+BA52+BA57+BA62+BA67+BA74+BA80+BA84+BA87+BA94+BA99+BA103+BA107+BA112+BA117</f>
        <v>462847945</v>
      </c>
      <c r="BB123" s="10">
        <f>AY123+AZ123+BA123</f>
        <v>1290178606</v>
      </c>
      <c r="BC123" s="10">
        <f>AX123+BB123</f>
        <v>2381819833</v>
      </c>
      <c r="BD123" s="10">
        <f>BD7+BD10+BD16+BD20+BD29+BD35+BD40+BD44+BD48+BD52+BD57+BD62+BD67+BD80+BD87+BD94+BD99+BD103+BD107+BD112+BD117</f>
        <v>578042572</v>
      </c>
      <c r="BE123" s="10">
        <f>BE7+BE10+BE16+BE20+BE29+BE35+BE40+BE44+BE48+BE52+BE57+BE62+BE67+BE80+BE87+BE94+BE99+BE103+BE107+BE112+BE117</f>
        <v>161103928</v>
      </c>
      <c r="BF123" s="10">
        <f>BF7+BF10+BF16+BF20+BF29+BF35+BF40+BF44+BF48+BF52+BF57+BF62+BF67+BF80+BF87+BF94+BF99+BF103+BF107+BF112+BF117</f>
        <v>380225339</v>
      </c>
      <c r="BG123" s="10">
        <f>BD123+BE123+BF123</f>
        <v>1119371839</v>
      </c>
      <c r="BH123" s="10">
        <f>BH7+BH10+BH16+BH20+BH29+BH35+BH40+BH44+BH48+BH52+BH57+BH62+BH67+BH74+BH80+BH84+BH87+BH94+BH99+BH103+BH107+BH112+BH117</f>
        <v>970794117</v>
      </c>
      <c r="BI123" s="10">
        <f>BI7+BI10+BI16+BI20+BI29+BI35+BI40+BI44+BI48+BI52+BI57+BI62+BI67+BI74+BI80+BI84+BI87+BI94+BI99+BI103+BI107+BI112+BI117</f>
        <v>21274119</v>
      </c>
      <c r="BJ123" s="10">
        <f>BJ7+BJ10+BJ16+BJ20+BJ29+BJ35+BJ40+BJ44+BJ48+BJ52+BJ57+BJ62+BJ67+BJ74+BJ80+BJ84+BJ87+BJ94+BJ99+BJ103+BJ107+BJ112+BJ117</f>
        <v>421085882</v>
      </c>
      <c r="BK123" s="10">
        <f>BH123+BI123+BJ123</f>
        <v>1413154118</v>
      </c>
      <c r="BL123" s="10">
        <f>BG123+BK123</f>
        <v>2532525957</v>
      </c>
    </row>
    <row r="124" spans="1:64" ht="7.9" customHeight="1" x14ac:dyDescent="0.25">
      <c r="A124" s="78"/>
      <c r="B124" s="11"/>
      <c r="C124" s="215"/>
      <c r="D124" s="215"/>
      <c r="E124" s="215"/>
      <c r="F124" s="215"/>
      <c r="G124" s="195"/>
      <c r="H124" s="195"/>
      <c r="I124" s="196"/>
      <c r="J124" s="200"/>
      <c r="K124" s="33"/>
      <c r="L124" s="33"/>
      <c r="M124" s="33"/>
      <c r="N124" s="33"/>
      <c r="O124" s="135"/>
      <c r="P124" s="33"/>
      <c r="Q124" s="33"/>
      <c r="R124" s="33"/>
      <c r="S124" s="135">
        <f>P124+Q124+R124</f>
        <v>0</v>
      </c>
      <c r="T124" s="11"/>
      <c r="U124" s="11"/>
      <c r="V124" s="11"/>
      <c r="W124" s="70"/>
      <c r="X124" s="11"/>
      <c r="Y124" s="11"/>
      <c r="Z124" s="11"/>
      <c r="AA124" s="70"/>
      <c r="AB124" s="71"/>
      <c r="AC124" s="11"/>
      <c r="AD124" s="11"/>
      <c r="AE124" s="11"/>
      <c r="AF124" s="70"/>
      <c r="AG124" s="11"/>
      <c r="AH124" s="11"/>
      <c r="AI124" s="11"/>
      <c r="AJ124" s="70"/>
      <c r="AK124" s="71"/>
      <c r="AL124" s="37"/>
      <c r="AM124" s="37"/>
      <c r="AN124" s="37"/>
      <c r="AO124" s="70"/>
      <c r="AP124" s="11"/>
      <c r="AQ124" s="11"/>
      <c r="AR124" s="11"/>
      <c r="AS124" s="70">
        <f t="shared" si="122"/>
        <v>0</v>
      </c>
      <c r="AT124" s="71">
        <f>AO124+AS124</f>
        <v>0</v>
      </c>
      <c r="AU124" s="37"/>
      <c r="AV124" s="37"/>
      <c r="AW124" s="37"/>
      <c r="AX124" s="70"/>
      <c r="AY124" s="11"/>
      <c r="AZ124" s="11"/>
      <c r="BA124" s="11"/>
      <c r="BB124" s="113"/>
      <c r="BC124" s="71"/>
      <c r="BD124" s="37"/>
      <c r="BE124" s="37"/>
      <c r="BF124" s="37"/>
      <c r="BG124" s="70"/>
      <c r="BH124" s="11"/>
      <c r="BI124" s="11"/>
      <c r="BJ124" s="11"/>
      <c r="BK124" s="113"/>
      <c r="BL124" s="71"/>
    </row>
    <row r="125" spans="1:64" ht="21" customHeight="1" thickBot="1" x14ac:dyDescent="0.3">
      <c r="A125" s="241" t="s">
        <v>153</v>
      </c>
      <c r="B125" s="242"/>
      <c r="C125" s="203">
        <f>C126+C127+C128+C129+C130+C131+C132+C133+C134+C135+C136+C137+C138+C139+C140</f>
        <v>75451665.113999993</v>
      </c>
      <c r="D125" s="203">
        <f t="shared" ref="D125:E125" si="125">D126+D127+D128+D129+D130+D131+D132+D133+D134+D135+D136+D137+D138+D139+D140</f>
        <v>59803132.017999999</v>
      </c>
      <c r="E125" s="203">
        <f t="shared" si="125"/>
        <v>285671454.47600001</v>
      </c>
      <c r="F125" s="203">
        <f>F126+F127+F128+F129+F130+F131+F132+F133+F134+F135+F136+F137+F138+F139+F140</f>
        <v>599591351.60800004</v>
      </c>
      <c r="G125" s="174">
        <f>G126+G127+G128+G129+G130+G131+G132+G133+G134+G135+G136+G137+G138+G139+G140</f>
        <v>4225507.8499999996</v>
      </c>
      <c r="H125" s="174">
        <f>H126+H127+H128+H129+H130+H131+H132+H133+H134+H135+H136+H137+H138+H139+H140</f>
        <v>0</v>
      </c>
      <c r="I125" s="197">
        <f>G125+H125</f>
        <v>4225507.8499999996</v>
      </c>
      <c r="J125" s="200">
        <f>F125+I125</f>
        <v>603816859.45800006</v>
      </c>
      <c r="K125" s="128">
        <f t="shared" ref="K125:AG125" si="126">SUM(K126:K140)</f>
        <v>59387039.696999997</v>
      </c>
      <c r="L125" s="128">
        <f t="shared" si="126"/>
        <v>31302284.612000003</v>
      </c>
      <c r="M125" s="128">
        <f t="shared" si="126"/>
        <v>327774416.89999998</v>
      </c>
      <c r="N125" s="128">
        <f t="shared" si="126"/>
        <v>418463741.20899999</v>
      </c>
      <c r="O125" s="134">
        <f t="shared" si="126"/>
        <v>3349779.523</v>
      </c>
      <c r="P125" s="128">
        <f t="shared" si="126"/>
        <v>11849520.444</v>
      </c>
      <c r="Q125" s="128">
        <f t="shared" si="126"/>
        <v>834854.32900000003</v>
      </c>
      <c r="R125" s="128">
        <f t="shared" si="126"/>
        <v>16034154.296</v>
      </c>
      <c r="S125" s="134">
        <f>S126+S127+S128+S129+S130+S131+S132+S133+S134+S135+S136+S137+S138+S140</f>
        <v>624726205.505</v>
      </c>
      <c r="T125" s="12">
        <f t="shared" si="126"/>
        <v>60419120.916999996</v>
      </c>
      <c r="U125" s="12">
        <f t="shared" si="126"/>
        <v>27398117.498999998</v>
      </c>
      <c r="V125" s="12">
        <f t="shared" si="126"/>
        <v>339702929.47400004</v>
      </c>
      <c r="W125" s="69">
        <f t="shared" si="126"/>
        <v>659720167.88999999</v>
      </c>
      <c r="X125" s="12">
        <f t="shared" si="126"/>
        <v>3070920</v>
      </c>
      <c r="Y125" s="12">
        <f t="shared" si="126"/>
        <v>18789692.691056676</v>
      </c>
      <c r="Z125" s="12">
        <f t="shared" si="126"/>
        <v>2930300.2699947199</v>
      </c>
      <c r="AA125" s="69">
        <f t="shared" si="126"/>
        <v>24790912.961051397</v>
      </c>
      <c r="AB125" s="74">
        <f t="shared" si="126"/>
        <v>684511080.85105133</v>
      </c>
      <c r="AC125" s="12">
        <f t="shared" si="126"/>
        <v>102578901</v>
      </c>
      <c r="AD125" s="12">
        <f t="shared" si="126"/>
        <v>39656885</v>
      </c>
      <c r="AE125" s="12">
        <f t="shared" si="126"/>
        <v>333355500</v>
      </c>
      <c r="AF125" s="69">
        <f t="shared" si="126"/>
        <v>714591286</v>
      </c>
      <c r="AG125" s="12">
        <f t="shared" si="126"/>
        <v>8500448</v>
      </c>
      <c r="AH125" s="12">
        <f t="shared" ref="AH125:BC125" si="127">SUM(AH126:AH140)</f>
        <v>3534032</v>
      </c>
      <c r="AI125" s="12">
        <f t="shared" si="127"/>
        <v>10213000</v>
      </c>
      <c r="AJ125" s="69">
        <f t="shared" si="127"/>
        <v>22247480</v>
      </c>
      <c r="AK125" s="74">
        <f t="shared" si="127"/>
        <v>736838766</v>
      </c>
      <c r="AL125" s="12">
        <f t="shared" si="127"/>
        <v>126200851.72299999</v>
      </c>
      <c r="AM125" s="128">
        <f t="shared" si="127"/>
        <v>61295306.824000001</v>
      </c>
      <c r="AN125" s="128">
        <f t="shared" si="127"/>
        <v>340476768</v>
      </c>
      <c r="AO125" s="128">
        <f t="shared" si="127"/>
        <v>795272926.54699993</v>
      </c>
      <c r="AP125" s="128">
        <f t="shared" si="127"/>
        <v>7600447.9170000004</v>
      </c>
      <c r="AQ125" s="12">
        <f t="shared" si="127"/>
        <v>510000</v>
      </c>
      <c r="AR125" s="12">
        <f t="shared" si="127"/>
        <v>5522868</v>
      </c>
      <c r="AS125" s="128">
        <f t="shared" si="127"/>
        <v>13633315.916999999</v>
      </c>
      <c r="AT125" s="128">
        <f t="shared" si="127"/>
        <v>808906242.46399999</v>
      </c>
      <c r="AU125" s="12">
        <f t="shared" si="127"/>
        <v>186287571</v>
      </c>
      <c r="AV125" s="12">
        <f t="shared" si="127"/>
        <v>117181497</v>
      </c>
      <c r="AW125" s="12">
        <f t="shared" si="127"/>
        <v>408854651</v>
      </c>
      <c r="AX125" s="12">
        <f>AX126+AX127+AX128+AX129+AX130+AX131+AX132+AX133+AX134+AX135+AX136+AX137+AX138+AX139+AX140</f>
        <v>1011223719</v>
      </c>
      <c r="AY125" s="12">
        <f t="shared" si="127"/>
        <v>13843448</v>
      </c>
      <c r="AZ125" s="12">
        <f t="shared" si="127"/>
        <v>310000</v>
      </c>
      <c r="BA125" s="12">
        <f t="shared" si="127"/>
        <v>0</v>
      </c>
      <c r="BB125" s="114">
        <f t="shared" si="127"/>
        <v>14153448</v>
      </c>
      <c r="BC125" s="71">
        <f t="shared" si="127"/>
        <v>1025377167</v>
      </c>
      <c r="BD125" s="12">
        <f t="shared" ref="BD125:BL125" si="128">SUM(BD126:BD140)</f>
        <v>227007371</v>
      </c>
      <c r="BE125" s="12">
        <f t="shared" si="128"/>
        <v>191098021</v>
      </c>
      <c r="BF125" s="12">
        <f t="shared" si="128"/>
        <v>486074651</v>
      </c>
      <c r="BG125" s="12">
        <f t="shared" si="128"/>
        <v>1229580043</v>
      </c>
      <c r="BH125" s="12">
        <f t="shared" si="128"/>
        <v>3500000</v>
      </c>
      <c r="BI125" s="12">
        <f t="shared" si="128"/>
        <v>0</v>
      </c>
      <c r="BJ125" s="12">
        <f t="shared" si="128"/>
        <v>0</v>
      </c>
      <c r="BK125" s="114">
        <f t="shared" si="128"/>
        <v>3500000</v>
      </c>
      <c r="BL125" s="71">
        <f t="shared" si="128"/>
        <v>1233080043</v>
      </c>
    </row>
    <row r="126" spans="1:64" ht="17.25" thickBot="1" x14ac:dyDescent="0.3">
      <c r="A126" s="86" t="s">
        <v>154</v>
      </c>
      <c r="B126" s="158" t="s">
        <v>155</v>
      </c>
      <c r="C126" s="188">
        <f>'[11]Classification prog-économique'!$D$118*1000</f>
        <v>10641909.905000001</v>
      </c>
      <c r="D126" s="188">
        <f>'[11]Classification prog-économique'!$G$118*1000</f>
        <v>4114477.4619999998</v>
      </c>
      <c r="E126" s="188">
        <f>'[11]Classification prog-économique'!$J$118*1000</f>
        <v>242000</v>
      </c>
      <c r="F126" s="188">
        <f>C126+D126+E126</f>
        <v>14998387.367000001</v>
      </c>
      <c r="G126" s="175">
        <f>'[11]Classification prog-économique'!$P$118*1000</f>
        <v>4211000</v>
      </c>
      <c r="H126" s="175">
        <f>'[11]Classification prog-économique'!$S$118*1000</f>
        <v>0</v>
      </c>
      <c r="I126" s="175">
        <f>G126+H126</f>
        <v>4211000</v>
      </c>
      <c r="J126" s="200">
        <f>F126+I126</f>
        <v>19209387.366999999</v>
      </c>
      <c r="K126" s="121">
        <v>14969463.362</v>
      </c>
      <c r="L126" s="121">
        <v>6465556.1699999999</v>
      </c>
      <c r="M126" s="121">
        <v>275000</v>
      </c>
      <c r="N126" s="141">
        <f>K126+L126+M126</f>
        <v>21710019.531999998</v>
      </c>
      <c r="O126" s="121">
        <v>3224392.361</v>
      </c>
      <c r="P126" s="31">
        <v>0</v>
      </c>
      <c r="Q126" s="31">
        <v>0</v>
      </c>
      <c r="R126" s="31">
        <f>O126+P126+Q126</f>
        <v>3224392.361</v>
      </c>
      <c r="S126" s="134">
        <f t="shared" ref="S126:S139" si="129">N126+R126</f>
        <v>24934411.892999999</v>
      </c>
      <c r="T126" s="13">
        <f>'[6]Classification programmatique'!$D$109*1000</f>
        <v>15532776.57</v>
      </c>
      <c r="U126" s="13">
        <f>'[6]Classification programmatique'!$G$109*1000</f>
        <v>5790630.3329999996</v>
      </c>
      <c r="V126" s="13">
        <f>'[6]Classification programmatique'!$J$109*1000</f>
        <v>500000</v>
      </c>
      <c r="W126" s="65">
        <f t="shared" ref="W126:W138" si="130">SUM(T126:V126)</f>
        <v>21823406.903000001</v>
      </c>
      <c r="X126" s="13">
        <f>'[6]Classification programmatique'!$P$109*1000</f>
        <v>3070920</v>
      </c>
      <c r="Y126" s="13">
        <v>0</v>
      </c>
      <c r="Z126" s="13">
        <v>0</v>
      </c>
      <c r="AA126" s="65">
        <f t="shared" ref="AA126:AA133" si="131">X126+Y126+Z126</f>
        <v>3070920</v>
      </c>
      <c r="AB126" s="71">
        <f t="shared" ref="AB126:AB140" si="132">W126+AA126</f>
        <v>24894326.903000001</v>
      </c>
      <c r="AC126" s="107">
        <v>15619843</v>
      </c>
      <c r="AD126" s="100">
        <v>5578207</v>
      </c>
      <c r="AE126" s="100">
        <v>520000</v>
      </c>
      <c r="AF126" s="99">
        <f t="shared" ref="AF126:AF138" si="133">SUM(AC126:AE126)</f>
        <v>21718050</v>
      </c>
      <c r="AG126" s="100">
        <v>7600448</v>
      </c>
      <c r="AH126" s="13">
        <v>0</v>
      </c>
      <c r="AI126" s="13">
        <v>0</v>
      </c>
      <c r="AJ126" s="65">
        <f t="shared" ref="AJ126:AJ133" si="134">AG126+AH126+AI126</f>
        <v>7600448</v>
      </c>
      <c r="AK126" s="71">
        <f t="shared" ref="AK126:AK140" si="135">AF126+AJ126</f>
        <v>29318498</v>
      </c>
      <c r="AL126" s="13">
        <f>'[10]TMC Prog-Eco'!$C$110</f>
        <v>18057558.59</v>
      </c>
      <c r="AM126" s="13">
        <f>'[10]TMC Prog-Eco'!$D$110</f>
        <v>6857694.4019999998</v>
      </c>
      <c r="AN126" s="13">
        <f>'[10]TMC Prog-Eco'!$E$110</f>
        <v>570000</v>
      </c>
      <c r="AO126" s="65">
        <f>SUM(AL126:AN126)</f>
        <v>25485252.991999999</v>
      </c>
      <c r="AP126" s="13">
        <f>'[10]TMC Prog-Eco'!$H$110</f>
        <v>7600447.9170000004</v>
      </c>
      <c r="AQ126" s="13">
        <v>0</v>
      </c>
      <c r="AR126" s="13">
        <v>0</v>
      </c>
      <c r="AS126" s="65">
        <f t="shared" ref="AS126:AS133" si="136">AP126+AQ126+AR126</f>
        <v>7600447.9170000004</v>
      </c>
      <c r="AT126" s="126">
        <f>AO126+AS126</f>
        <v>33085700.908999998</v>
      </c>
      <c r="AU126" s="13">
        <v>19147896</v>
      </c>
      <c r="AV126" s="13">
        <v>6857694</v>
      </c>
      <c r="AW126" s="13">
        <v>570000</v>
      </c>
      <c r="AX126" s="65">
        <f>AU126+AV126+AW126</f>
        <v>26575590</v>
      </c>
      <c r="AY126" s="13">
        <v>13843448</v>
      </c>
      <c r="AZ126" s="13"/>
      <c r="BA126" s="13"/>
      <c r="BB126" s="66">
        <f>AY126+AZ126+BA126</f>
        <v>13843448</v>
      </c>
      <c r="BC126" s="71">
        <f>AX126+BB126</f>
        <v>40419038</v>
      </c>
      <c r="BD126" s="13">
        <v>20411925</v>
      </c>
      <c r="BE126" s="13">
        <v>6857694</v>
      </c>
      <c r="BF126" s="13">
        <v>570000</v>
      </c>
      <c r="BG126" s="65">
        <f>BD126+BE126+BF126</f>
        <v>27839619</v>
      </c>
      <c r="BH126" s="13">
        <v>3500000</v>
      </c>
      <c r="BI126" s="13"/>
      <c r="BJ126" s="13"/>
      <c r="BK126" s="66">
        <f>BH126+BI126+BJ126</f>
        <v>3500000</v>
      </c>
      <c r="BL126" s="71">
        <f>BG126+BK126</f>
        <v>31339619</v>
      </c>
    </row>
    <row r="127" spans="1:64" ht="18.75" customHeight="1" thickBot="1" x14ac:dyDescent="0.3">
      <c r="A127" s="79" t="s">
        <v>156</v>
      </c>
      <c r="B127" s="152" t="s">
        <v>157</v>
      </c>
      <c r="C127" s="188">
        <f>'[11]Classification prog-économique'!$D$119*1000</f>
        <v>1028279.655</v>
      </c>
      <c r="D127" s="188">
        <f>'[11]Classification prog-économique'!$G$119*1000</f>
        <v>594085.10100000002</v>
      </c>
      <c r="E127" s="188">
        <f>'[11]Classification prog-économique'!$J$119*1000</f>
        <v>2954.752</v>
      </c>
      <c r="F127" s="188">
        <f t="shared" ref="F127:F139" si="137">C127+D127+E127</f>
        <v>1625319.5080000001</v>
      </c>
      <c r="G127" s="175">
        <v>0</v>
      </c>
      <c r="H127" s="175">
        <v>0</v>
      </c>
      <c r="I127" s="175">
        <v>0</v>
      </c>
      <c r="J127" s="200">
        <f t="shared" ref="J127:J140" si="138">F127+I127</f>
        <v>1625319.5080000001</v>
      </c>
      <c r="K127" s="121">
        <v>1616980.362</v>
      </c>
      <c r="L127" s="121">
        <v>519253.89900000003</v>
      </c>
      <c r="M127" s="121">
        <v>2954.752</v>
      </c>
      <c r="N127" s="141">
        <f t="shared" ref="N127:N138" si="139">K127+L127+M127</f>
        <v>2139189.0129999998</v>
      </c>
      <c r="O127" s="31"/>
      <c r="P127" s="31">
        <v>0</v>
      </c>
      <c r="Q127" s="31">
        <v>0</v>
      </c>
      <c r="R127" s="31">
        <v>0</v>
      </c>
      <c r="S127" s="134">
        <f t="shared" si="129"/>
        <v>2139189.0129999998</v>
      </c>
      <c r="T127" s="13">
        <f>'[6]Classification programmatique'!$D$110*1000</f>
        <v>1721216.7459999998</v>
      </c>
      <c r="U127" s="13">
        <f>'[6]Classification programmatique'!$G$110*1000</f>
        <v>510137.05099999998</v>
      </c>
      <c r="V127" s="13">
        <f>'[6]Classification programmatique'!$J$110*1000</f>
        <v>2954.752</v>
      </c>
      <c r="W127" s="65">
        <f t="shared" si="130"/>
        <v>2234308.5489999996</v>
      </c>
      <c r="X127" s="13"/>
      <c r="Y127" s="13">
        <v>0</v>
      </c>
      <c r="Z127" s="13">
        <v>0</v>
      </c>
      <c r="AA127" s="65">
        <f t="shared" si="131"/>
        <v>0</v>
      </c>
      <c r="AB127" s="71">
        <f t="shared" si="132"/>
        <v>2234308.5489999996</v>
      </c>
      <c r="AC127" s="102">
        <v>1961475</v>
      </c>
      <c r="AD127" s="31">
        <v>803235</v>
      </c>
      <c r="AE127" s="31">
        <v>3600</v>
      </c>
      <c r="AF127" s="65">
        <f t="shared" si="133"/>
        <v>2768310</v>
      </c>
      <c r="AG127" s="13"/>
      <c r="AH127" s="13">
        <v>0</v>
      </c>
      <c r="AI127" s="13">
        <v>0</v>
      </c>
      <c r="AJ127" s="65">
        <f t="shared" si="134"/>
        <v>0</v>
      </c>
      <c r="AK127" s="71">
        <f t="shared" si="135"/>
        <v>2768310</v>
      </c>
      <c r="AL127" s="13">
        <f>'[10]TMC Prog-Eco'!$C$111</f>
        <v>1961474.9480000001</v>
      </c>
      <c r="AM127" s="13">
        <f>'[10]TMC Prog-Eco'!$D$111</f>
        <v>803235</v>
      </c>
      <c r="AN127" s="13">
        <v>3600</v>
      </c>
      <c r="AO127" s="124">
        <f t="shared" ref="AO127:AO138" si="140">SUM(AL127:AN127)</f>
        <v>2768309.9479999999</v>
      </c>
      <c r="AP127" s="13"/>
      <c r="AQ127" s="13">
        <v>0</v>
      </c>
      <c r="AR127" s="13">
        <v>0</v>
      </c>
      <c r="AS127" s="65">
        <f t="shared" si="136"/>
        <v>0</v>
      </c>
      <c r="AT127" s="126">
        <f t="shared" ref="AT127:AT140" si="141">AO127+AS127</f>
        <v>2768309.9479999999</v>
      </c>
      <c r="AU127" s="13">
        <v>2080961</v>
      </c>
      <c r="AV127" s="13">
        <v>803235</v>
      </c>
      <c r="AW127" s="13">
        <v>3600</v>
      </c>
      <c r="AX127" s="65">
        <f t="shared" ref="AX127:AX138" si="142">AU127+AV127+AW127</f>
        <v>2887796</v>
      </c>
      <c r="AY127" s="13">
        <v>0</v>
      </c>
      <c r="AZ127" s="13">
        <v>0</v>
      </c>
      <c r="BA127" s="13">
        <v>0</v>
      </c>
      <c r="BB127" s="65">
        <f t="shared" ref="BB127:BB140" si="143">AY127+AZ127+BA127</f>
        <v>0</v>
      </c>
      <c r="BC127" s="71">
        <f t="shared" ref="BC127:BC140" si="144">AX127+BB127</f>
        <v>2887796</v>
      </c>
      <c r="BD127" s="13">
        <v>2212760</v>
      </c>
      <c r="BE127" s="13">
        <v>803235</v>
      </c>
      <c r="BF127" s="13">
        <v>3600</v>
      </c>
      <c r="BG127" s="65">
        <f t="shared" ref="BG127:BG138" si="145">BD127+BE127+BF127</f>
        <v>3019595</v>
      </c>
      <c r="BH127" s="13">
        <v>0</v>
      </c>
      <c r="BI127" s="13">
        <v>0</v>
      </c>
      <c r="BJ127" s="13">
        <v>0</v>
      </c>
      <c r="BK127" s="65">
        <f t="shared" ref="BK127:BK140" si="146">BH127+BI127+BJ127</f>
        <v>0</v>
      </c>
      <c r="BL127" s="71">
        <f t="shared" ref="BL127:BL140" si="147">BG127+BK127</f>
        <v>3019595</v>
      </c>
    </row>
    <row r="128" spans="1:64" ht="19.5" customHeight="1" thickBot="1" x14ac:dyDescent="0.3">
      <c r="A128" s="79" t="s">
        <v>158</v>
      </c>
      <c r="B128" s="152" t="s">
        <v>159</v>
      </c>
      <c r="C128" s="188">
        <f>'[11]Classification prog-économique'!$D$120*1000</f>
        <v>2391909.7780000004</v>
      </c>
      <c r="D128" s="188">
        <f>'[11]Classification prog-économique'!$G$120*1000</f>
        <v>790892.31299999997</v>
      </c>
      <c r="E128" s="188">
        <f>'[11]Classification prog-économique'!$J$120*1000</f>
        <v>54141.002</v>
      </c>
      <c r="F128" s="188">
        <f t="shared" si="137"/>
        <v>3236943.0930000003</v>
      </c>
      <c r="G128" s="175">
        <v>0</v>
      </c>
      <c r="H128" s="175">
        <v>0</v>
      </c>
      <c r="I128" s="175">
        <v>0</v>
      </c>
      <c r="J128" s="200">
        <f t="shared" si="138"/>
        <v>3236943.0930000003</v>
      </c>
      <c r="K128" s="121">
        <v>3416314.068</v>
      </c>
      <c r="L128" s="121">
        <v>943324.71200000006</v>
      </c>
      <c r="M128" s="121">
        <v>53924.936000000002</v>
      </c>
      <c r="N128" s="141">
        <f t="shared" si="139"/>
        <v>4413563.716</v>
      </c>
      <c r="O128" s="31"/>
      <c r="P128" s="31">
        <v>0</v>
      </c>
      <c r="Q128" s="31">
        <v>0</v>
      </c>
      <c r="R128" s="31">
        <v>0</v>
      </c>
      <c r="S128" s="134">
        <f t="shared" si="129"/>
        <v>4413563.716</v>
      </c>
      <c r="T128" s="13">
        <f>'[6]Classification programmatique'!$D$111*1000</f>
        <v>4780172.9679999994</v>
      </c>
      <c r="U128" s="13">
        <f>'[6]Classification programmatique'!$G$111*1000</f>
        <v>1017876.1059999999</v>
      </c>
      <c r="V128" s="13">
        <f>'[6]Classification programmatique'!$J$111*1000</f>
        <v>54128.282999999996</v>
      </c>
      <c r="W128" s="65">
        <f t="shared" si="130"/>
        <v>5852177.3569999989</v>
      </c>
      <c r="X128" s="13"/>
      <c r="Y128" s="13">
        <v>0</v>
      </c>
      <c r="Z128" s="13">
        <v>0</v>
      </c>
      <c r="AA128" s="65">
        <f t="shared" si="131"/>
        <v>0</v>
      </c>
      <c r="AB128" s="71">
        <f t="shared" si="132"/>
        <v>5852177.3569999989</v>
      </c>
      <c r="AC128" s="31">
        <v>2869317</v>
      </c>
      <c r="AD128" s="31">
        <v>1375025</v>
      </c>
      <c r="AE128" s="31">
        <v>57387</v>
      </c>
      <c r="AF128" s="65">
        <f t="shared" si="133"/>
        <v>4301729</v>
      </c>
      <c r="AG128" s="13"/>
      <c r="AH128" s="13">
        <v>0</v>
      </c>
      <c r="AI128" s="13">
        <v>0</v>
      </c>
      <c r="AJ128" s="65">
        <f t="shared" si="134"/>
        <v>0</v>
      </c>
      <c r="AK128" s="71">
        <f t="shared" si="135"/>
        <v>4301729</v>
      </c>
      <c r="AL128" s="13">
        <v>2886095</v>
      </c>
      <c r="AM128" s="13">
        <f>'[10]TMC Prog-Eco'!$D$112</f>
        <v>1375025</v>
      </c>
      <c r="AN128" s="13">
        <v>57387</v>
      </c>
      <c r="AO128" s="65">
        <f t="shared" si="140"/>
        <v>4318507</v>
      </c>
      <c r="AP128" s="13"/>
      <c r="AQ128" s="13">
        <v>0</v>
      </c>
      <c r="AR128" s="13">
        <v>0</v>
      </c>
      <c r="AS128" s="65">
        <f t="shared" si="136"/>
        <v>0</v>
      </c>
      <c r="AT128" s="71">
        <f t="shared" si="141"/>
        <v>4318507</v>
      </c>
      <c r="AU128" s="13">
        <v>2926731</v>
      </c>
      <c r="AV128" s="13">
        <v>1375025</v>
      </c>
      <c r="AW128" s="13">
        <v>57387</v>
      </c>
      <c r="AX128" s="65">
        <f t="shared" si="142"/>
        <v>4359143</v>
      </c>
      <c r="AY128" s="13">
        <v>0</v>
      </c>
      <c r="AZ128" s="13">
        <v>0</v>
      </c>
      <c r="BA128" s="13">
        <v>0</v>
      </c>
      <c r="BB128" s="65">
        <f t="shared" si="143"/>
        <v>0</v>
      </c>
      <c r="BC128" s="71">
        <f t="shared" si="144"/>
        <v>4359143</v>
      </c>
      <c r="BD128" s="13">
        <v>2967909</v>
      </c>
      <c r="BE128" s="13">
        <v>1375025</v>
      </c>
      <c r="BF128" s="13">
        <v>57387</v>
      </c>
      <c r="BG128" s="65">
        <f t="shared" si="145"/>
        <v>4400321</v>
      </c>
      <c r="BH128" s="13">
        <v>0</v>
      </c>
      <c r="BI128" s="13">
        <v>0</v>
      </c>
      <c r="BJ128" s="13">
        <v>0</v>
      </c>
      <c r="BK128" s="65">
        <f t="shared" si="146"/>
        <v>0</v>
      </c>
      <c r="BL128" s="71">
        <f t="shared" si="147"/>
        <v>4400321</v>
      </c>
    </row>
    <row r="129" spans="1:64" ht="17.25" thickBot="1" x14ac:dyDescent="0.3">
      <c r="A129" s="79" t="s">
        <v>160</v>
      </c>
      <c r="B129" s="152" t="s">
        <v>161</v>
      </c>
      <c r="C129" s="188">
        <f>'[11]Classification prog-économique'!$D$121*1000</f>
        <v>1281945.3400000001</v>
      </c>
      <c r="D129" s="188">
        <f>'[11]Classification prog-économique'!$G$121*1000</f>
        <v>546673.09600000002</v>
      </c>
      <c r="E129" s="188">
        <f>'[11]Classification prog-économique'!$J$121*1000</f>
        <v>26644.177</v>
      </c>
      <c r="F129" s="188">
        <f t="shared" si="137"/>
        <v>1855262.6130000001</v>
      </c>
      <c r="G129" s="175">
        <v>0</v>
      </c>
      <c r="H129" s="175">
        <v>0</v>
      </c>
      <c r="I129" s="175">
        <v>0</v>
      </c>
      <c r="J129" s="200">
        <f t="shared" si="138"/>
        <v>1855262.6130000001</v>
      </c>
      <c r="K129" s="121">
        <v>1364387.3940000001</v>
      </c>
      <c r="L129" s="121">
        <v>461635.70199999999</v>
      </c>
      <c r="M129" s="121">
        <v>26644.177</v>
      </c>
      <c r="N129" s="141">
        <f t="shared" si="139"/>
        <v>1852667.273</v>
      </c>
      <c r="O129" s="31"/>
      <c r="P129" s="31">
        <v>0</v>
      </c>
      <c r="Q129" s="31">
        <v>0</v>
      </c>
      <c r="R129" s="31">
        <v>0</v>
      </c>
      <c r="S129" s="134">
        <f t="shared" si="129"/>
        <v>1852667.273</v>
      </c>
      <c r="T129" s="13">
        <f>'[6]Classification programmatique'!$D$112*1000</f>
        <v>1009656.3319999999</v>
      </c>
      <c r="U129" s="13">
        <f>'[6]Classification programmatique'!$G$112*1000</f>
        <v>476069.85099999997</v>
      </c>
      <c r="V129" s="13">
        <f>'[6]Classification programmatique'!$J$112*1000</f>
        <v>15263.720999999998</v>
      </c>
      <c r="W129" s="65">
        <f t="shared" si="130"/>
        <v>1500989.9039999999</v>
      </c>
      <c r="X129" s="13"/>
      <c r="Y129" s="13">
        <v>0</v>
      </c>
      <c r="Z129" s="13">
        <v>0</v>
      </c>
      <c r="AA129" s="65">
        <f t="shared" si="131"/>
        <v>0</v>
      </c>
      <c r="AB129" s="71">
        <f t="shared" si="132"/>
        <v>1500989.9039999999</v>
      </c>
      <c r="AC129" s="102">
        <v>1373021</v>
      </c>
      <c r="AD129" s="102">
        <v>664288</v>
      </c>
      <c r="AE129" s="101">
        <v>27000</v>
      </c>
      <c r="AF129" s="65">
        <f t="shared" si="133"/>
        <v>2064309</v>
      </c>
      <c r="AG129" s="13"/>
      <c r="AH129" s="13">
        <v>0</v>
      </c>
      <c r="AI129" s="13">
        <v>0</v>
      </c>
      <c r="AJ129" s="65">
        <f t="shared" si="134"/>
        <v>0</v>
      </c>
      <c r="AK129" s="71">
        <f t="shared" si="135"/>
        <v>2064309</v>
      </c>
      <c r="AL129" s="13">
        <v>2684665</v>
      </c>
      <c r="AM129" s="13">
        <f>'[10]TMC Prog-Eco'!$D$113</f>
        <v>1052288</v>
      </c>
      <c r="AN129" s="13">
        <v>27000</v>
      </c>
      <c r="AO129" s="65">
        <f t="shared" si="140"/>
        <v>3763953</v>
      </c>
      <c r="AP129" s="13"/>
      <c r="AQ129" s="13">
        <v>0</v>
      </c>
      <c r="AR129" s="13">
        <v>0</v>
      </c>
      <c r="AS129" s="65">
        <f t="shared" si="136"/>
        <v>0</v>
      </c>
      <c r="AT129" s="71">
        <f t="shared" si="141"/>
        <v>3763953</v>
      </c>
      <c r="AU129" s="13">
        <v>2821077</v>
      </c>
      <c r="AV129" s="13">
        <v>1052288</v>
      </c>
      <c r="AW129" s="13">
        <v>27000</v>
      </c>
      <c r="AX129" s="65">
        <f t="shared" si="142"/>
        <v>3900365</v>
      </c>
      <c r="AY129" s="13">
        <v>0</v>
      </c>
      <c r="AZ129" s="13">
        <v>0</v>
      </c>
      <c r="BA129" s="13">
        <v>0</v>
      </c>
      <c r="BB129" s="65">
        <f t="shared" si="143"/>
        <v>0</v>
      </c>
      <c r="BC129" s="71">
        <f t="shared" si="144"/>
        <v>3900365</v>
      </c>
      <c r="BD129" s="13">
        <v>3007690</v>
      </c>
      <c r="BE129" s="13">
        <v>1052288</v>
      </c>
      <c r="BF129" s="13">
        <v>27000</v>
      </c>
      <c r="BG129" s="65">
        <f t="shared" si="145"/>
        <v>4086978</v>
      </c>
      <c r="BH129" s="13">
        <v>0</v>
      </c>
      <c r="BI129" s="13">
        <v>0</v>
      </c>
      <c r="BJ129" s="13">
        <v>0</v>
      </c>
      <c r="BK129" s="65">
        <f t="shared" si="146"/>
        <v>0</v>
      </c>
      <c r="BL129" s="71">
        <f t="shared" si="147"/>
        <v>4086978</v>
      </c>
    </row>
    <row r="130" spans="1:64" ht="27.6" customHeight="1" thickBot="1" x14ac:dyDescent="0.3">
      <c r="A130" s="79" t="s">
        <v>162</v>
      </c>
      <c r="B130" s="152" t="s">
        <v>163</v>
      </c>
      <c r="C130" s="188">
        <f>'[11]Classification prog-économique'!$D$122*1000</f>
        <v>1184829.686</v>
      </c>
      <c r="D130" s="188">
        <f>'[11]Classification prog-économique'!$G$122*1000</f>
        <v>920922.97599999991</v>
      </c>
      <c r="E130" s="188">
        <f>'[11]Classification prog-économique'!$J$122*1000</f>
        <v>2976.877</v>
      </c>
      <c r="F130" s="188">
        <f t="shared" si="137"/>
        <v>2108729.5389999999</v>
      </c>
      <c r="G130" s="175">
        <v>0</v>
      </c>
      <c r="H130" s="175">
        <v>0</v>
      </c>
      <c r="I130" s="175">
        <v>0</v>
      </c>
      <c r="J130" s="200">
        <f t="shared" si="138"/>
        <v>2108729.5389999999</v>
      </c>
      <c r="K130" s="121">
        <v>1175369.2320000001</v>
      </c>
      <c r="L130" s="121">
        <v>885458.09</v>
      </c>
      <c r="M130" s="121">
        <v>2803.09</v>
      </c>
      <c r="N130" s="141">
        <f t="shared" si="139"/>
        <v>2063630.4120000002</v>
      </c>
      <c r="O130" s="31"/>
      <c r="P130" s="31">
        <v>0</v>
      </c>
      <c r="Q130" s="31">
        <v>0</v>
      </c>
      <c r="R130" s="31">
        <v>0</v>
      </c>
      <c r="S130" s="134">
        <f t="shared" si="129"/>
        <v>2063630.4120000002</v>
      </c>
      <c r="T130" s="13">
        <f>'[6]Classification programmatique'!$D$113*1000</f>
        <v>1310071.0830000001</v>
      </c>
      <c r="U130" s="13">
        <f>'[6]Classification programmatique'!$G$113*1000</f>
        <v>993426.46099999989</v>
      </c>
      <c r="V130" s="13">
        <f>'[6]Classification programmatique'!$J$113*1000</f>
        <v>2885.1169999999997</v>
      </c>
      <c r="W130" s="65">
        <f t="shared" si="130"/>
        <v>2306382.6609999998</v>
      </c>
      <c r="X130" s="13"/>
      <c r="Y130" s="13">
        <v>0</v>
      </c>
      <c r="Z130" s="13">
        <v>0</v>
      </c>
      <c r="AA130" s="65">
        <f t="shared" si="131"/>
        <v>0</v>
      </c>
      <c r="AB130" s="71">
        <f t="shared" si="132"/>
        <v>2306382.6609999998</v>
      </c>
      <c r="AC130" s="102">
        <v>2023659</v>
      </c>
      <c r="AD130" s="102">
        <v>1078273</v>
      </c>
      <c r="AE130" s="31">
        <v>3000</v>
      </c>
      <c r="AF130" s="65">
        <f t="shared" si="133"/>
        <v>3104932</v>
      </c>
      <c r="AG130" s="13"/>
      <c r="AH130" s="13">
        <v>0</v>
      </c>
      <c r="AI130" s="13">
        <v>0</v>
      </c>
      <c r="AJ130" s="65">
        <f t="shared" si="134"/>
        <v>0</v>
      </c>
      <c r="AK130" s="71">
        <f t="shared" si="135"/>
        <v>3104932</v>
      </c>
      <c r="AL130" s="13">
        <f>'[10]TMC Prog-Eco'!$C$114</f>
        <v>1771390.514</v>
      </c>
      <c r="AM130" s="13">
        <f>'[10]TMC Prog-Eco'!$D$114</f>
        <v>1068273</v>
      </c>
      <c r="AN130" s="13">
        <f>'[10]TMC Prog-Eco'!$E$114</f>
        <v>13000</v>
      </c>
      <c r="AO130" s="124">
        <f t="shared" si="140"/>
        <v>2852663.514</v>
      </c>
      <c r="AP130" s="13"/>
      <c r="AQ130" s="13">
        <v>0</v>
      </c>
      <c r="AR130" s="13">
        <v>0</v>
      </c>
      <c r="AS130" s="65">
        <f t="shared" si="136"/>
        <v>0</v>
      </c>
      <c r="AT130" s="126">
        <f t="shared" si="141"/>
        <v>2852663.514</v>
      </c>
      <c r="AU130" s="13">
        <v>1879095</v>
      </c>
      <c r="AV130" s="13">
        <v>1068273</v>
      </c>
      <c r="AW130" s="13">
        <v>13000</v>
      </c>
      <c r="AX130" s="65">
        <f t="shared" si="142"/>
        <v>2960368</v>
      </c>
      <c r="AY130" s="13">
        <v>0</v>
      </c>
      <c r="AZ130" s="13">
        <v>0</v>
      </c>
      <c r="BA130" s="13">
        <v>0</v>
      </c>
      <c r="BB130" s="65">
        <f t="shared" si="143"/>
        <v>0</v>
      </c>
      <c r="BC130" s="71">
        <f t="shared" si="144"/>
        <v>2960368</v>
      </c>
      <c r="BD130" s="13">
        <v>1993846</v>
      </c>
      <c r="BE130" s="13">
        <v>1068273</v>
      </c>
      <c r="BF130" s="13">
        <v>13000</v>
      </c>
      <c r="BG130" s="65">
        <f t="shared" si="145"/>
        <v>3075119</v>
      </c>
      <c r="BH130" s="13">
        <v>0</v>
      </c>
      <c r="BI130" s="13">
        <v>0</v>
      </c>
      <c r="BJ130" s="13">
        <v>0</v>
      </c>
      <c r="BK130" s="65">
        <f t="shared" si="146"/>
        <v>0</v>
      </c>
      <c r="BL130" s="71">
        <f t="shared" si="147"/>
        <v>3075119</v>
      </c>
    </row>
    <row r="131" spans="1:64" ht="17.25" thickBot="1" x14ac:dyDescent="0.3">
      <c r="A131" s="79" t="s">
        <v>164</v>
      </c>
      <c r="B131" s="152" t="s">
        <v>165</v>
      </c>
      <c r="C131" s="188">
        <f>'[11]Classification prog-économique'!$D$123*1000</f>
        <v>304853.3</v>
      </c>
      <c r="D131" s="188">
        <f>'[11]Classification prog-économique'!$G$123*1000</f>
        <v>252874.28499999997</v>
      </c>
      <c r="E131" s="188">
        <f>'[11]Classification prog-économique'!$J$123*1000</f>
        <v>1000</v>
      </c>
      <c r="F131" s="188">
        <f t="shared" si="137"/>
        <v>558727.58499999996</v>
      </c>
      <c r="G131" s="175">
        <v>0</v>
      </c>
      <c r="H131" s="175">
        <v>0</v>
      </c>
      <c r="I131" s="175">
        <v>0</v>
      </c>
      <c r="J131" s="200">
        <f t="shared" si="138"/>
        <v>558727.58499999996</v>
      </c>
      <c r="K131" s="121">
        <v>271577.005</v>
      </c>
      <c r="L131" s="121">
        <v>221081.15299999999</v>
      </c>
      <c r="M131" s="121">
        <v>1000</v>
      </c>
      <c r="N131" s="141">
        <f t="shared" si="139"/>
        <v>493658.158</v>
      </c>
      <c r="O131" s="31"/>
      <c r="P131" s="31">
        <v>0</v>
      </c>
      <c r="Q131" s="31">
        <v>0</v>
      </c>
      <c r="R131" s="31">
        <v>0</v>
      </c>
      <c r="S131" s="134">
        <f t="shared" si="129"/>
        <v>493658.158</v>
      </c>
      <c r="T131" s="13">
        <f>'[6]Classification programmatique'!$D$114*1000</f>
        <v>330740.54499999998</v>
      </c>
      <c r="U131" s="13">
        <f>'[6]Classification programmatique'!$G$114*1000</f>
        <v>338167.35399999999</v>
      </c>
      <c r="V131" s="13">
        <f>'[6]Classification programmatique'!$J$114*1000</f>
        <v>1000</v>
      </c>
      <c r="W131" s="65">
        <f t="shared" si="130"/>
        <v>669907.89899999998</v>
      </c>
      <c r="X131" s="13"/>
      <c r="Y131" s="13">
        <v>0</v>
      </c>
      <c r="Z131" s="13">
        <v>0</v>
      </c>
      <c r="AA131" s="65">
        <f t="shared" si="131"/>
        <v>0</v>
      </c>
      <c r="AB131" s="71">
        <f t="shared" si="132"/>
        <v>669907.89899999998</v>
      </c>
      <c r="AC131" s="31">
        <v>387628</v>
      </c>
      <c r="AD131" s="31">
        <v>531660</v>
      </c>
      <c r="AE131" s="31">
        <v>1000</v>
      </c>
      <c r="AF131" s="65">
        <f t="shared" si="133"/>
        <v>920288</v>
      </c>
      <c r="AG131" s="13"/>
      <c r="AH131" s="13">
        <v>0</v>
      </c>
      <c r="AI131" s="13">
        <v>0</v>
      </c>
      <c r="AJ131" s="65">
        <f t="shared" si="134"/>
        <v>0</v>
      </c>
      <c r="AK131" s="71">
        <f t="shared" si="135"/>
        <v>920288</v>
      </c>
      <c r="AL131" s="13">
        <f>'[10]TMC Prog-Eco'!$C$115</f>
        <v>411017</v>
      </c>
      <c r="AM131" s="13">
        <f>'[10]TMC Prog-Eco'!$D$115</f>
        <v>539475.42200000002</v>
      </c>
      <c r="AN131" s="13">
        <v>1000</v>
      </c>
      <c r="AO131" s="124">
        <f t="shared" si="140"/>
        <v>951492.42200000002</v>
      </c>
      <c r="AP131" s="13"/>
      <c r="AQ131" s="13">
        <v>0</v>
      </c>
      <c r="AR131" s="13">
        <v>0</v>
      </c>
      <c r="AS131" s="65">
        <f t="shared" si="136"/>
        <v>0</v>
      </c>
      <c r="AT131" s="126">
        <f t="shared" si="141"/>
        <v>951492.42200000002</v>
      </c>
      <c r="AU131" s="13">
        <v>434242</v>
      </c>
      <c r="AV131" s="13">
        <v>539475</v>
      </c>
      <c r="AW131" s="13">
        <v>1000</v>
      </c>
      <c r="AX131" s="65">
        <f t="shared" si="142"/>
        <v>974717</v>
      </c>
      <c r="AY131" s="13"/>
      <c r="AZ131" s="13"/>
      <c r="BA131" s="13"/>
      <c r="BB131" s="65">
        <f t="shared" si="143"/>
        <v>0</v>
      </c>
      <c r="BC131" s="71">
        <f t="shared" si="144"/>
        <v>974717</v>
      </c>
      <c r="BD131" s="13">
        <v>461438</v>
      </c>
      <c r="BE131" s="13">
        <v>539475</v>
      </c>
      <c r="BF131" s="13">
        <v>1000</v>
      </c>
      <c r="BG131" s="65">
        <f t="shared" si="145"/>
        <v>1001913</v>
      </c>
      <c r="BH131" s="13"/>
      <c r="BI131" s="13"/>
      <c r="BJ131" s="13"/>
      <c r="BK131" s="65">
        <f t="shared" si="146"/>
        <v>0</v>
      </c>
      <c r="BL131" s="71">
        <f t="shared" si="147"/>
        <v>1001913</v>
      </c>
    </row>
    <row r="132" spans="1:64" ht="17.25" thickBot="1" x14ac:dyDescent="0.3">
      <c r="A132" s="79" t="s">
        <v>166</v>
      </c>
      <c r="B132" s="152" t="s">
        <v>167</v>
      </c>
      <c r="C132" s="188">
        <f>'[11]Classification prog-économique'!$D$124*1000</f>
        <v>47400</v>
      </c>
      <c r="D132" s="188">
        <f>'[11]Classification prog-économique'!$G$124*1000</f>
        <v>329294.67699999997</v>
      </c>
      <c r="E132" s="188">
        <f>'[11]Classification prog-économique'!$J$124*1000</f>
        <v>2428.8090000000002</v>
      </c>
      <c r="F132" s="188">
        <f t="shared" si="137"/>
        <v>379123.48599999998</v>
      </c>
      <c r="G132" s="175">
        <v>0</v>
      </c>
      <c r="H132" s="175">
        <v>0</v>
      </c>
      <c r="I132" s="175">
        <v>0</v>
      </c>
      <c r="J132" s="200">
        <f t="shared" si="138"/>
        <v>379123.48599999998</v>
      </c>
      <c r="K132" s="121">
        <v>168461.448</v>
      </c>
      <c r="L132" s="121">
        <v>368553.67600000004</v>
      </c>
      <c r="M132" s="121">
        <v>2953.7939999999999</v>
      </c>
      <c r="N132" s="141">
        <f t="shared" si="139"/>
        <v>539968.91800000006</v>
      </c>
      <c r="O132" s="31"/>
      <c r="P132" s="31">
        <v>0</v>
      </c>
      <c r="Q132" s="31">
        <v>0</v>
      </c>
      <c r="R132" s="31">
        <v>0</v>
      </c>
      <c r="S132" s="134">
        <f t="shared" si="129"/>
        <v>539968.91800000006</v>
      </c>
      <c r="T132" s="13">
        <f>'[6]Classification programmatique'!$D$115*1000</f>
        <v>201328.609</v>
      </c>
      <c r="U132" s="13">
        <f>'[6]Classification programmatique'!$G$115*1000</f>
        <v>477833.78799999994</v>
      </c>
      <c r="V132" s="13">
        <f>'[6]Classification programmatique'!$J$115*1000</f>
        <v>2327.9789999999998</v>
      </c>
      <c r="W132" s="65">
        <f t="shared" si="130"/>
        <v>681490.37599999993</v>
      </c>
      <c r="X132" s="13"/>
      <c r="Y132" s="13">
        <v>0</v>
      </c>
      <c r="Z132" s="13">
        <v>0</v>
      </c>
      <c r="AA132" s="65">
        <f t="shared" si="131"/>
        <v>0</v>
      </c>
      <c r="AB132" s="71">
        <f t="shared" si="132"/>
        <v>681490.37599999993</v>
      </c>
      <c r="AC132" s="102">
        <v>199068</v>
      </c>
      <c r="AD132" s="102">
        <v>677755</v>
      </c>
      <c r="AE132" s="31">
        <v>3400</v>
      </c>
      <c r="AF132" s="65">
        <f t="shared" si="133"/>
        <v>880223</v>
      </c>
      <c r="AG132" s="13"/>
      <c r="AH132" s="13">
        <v>0</v>
      </c>
      <c r="AI132" s="13">
        <v>0</v>
      </c>
      <c r="AJ132" s="65">
        <f t="shared" si="134"/>
        <v>0</v>
      </c>
      <c r="AK132" s="71">
        <f t="shared" si="135"/>
        <v>880223</v>
      </c>
      <c r="AL132" s="13">
        <v>202643</v>
      </c>
      <c r="AM132" s="13">
        <f>'[10]TMC Prog-Eco'!$D$116</f>
        <v>603155</v>
      </c>
      <c r="AN132" s="13">
        <f>'[10]TMC Prog-Eco'!$E$116</f>
        <v>78000</v>
      </c>
      <c r="AO132" s="65">
        <f t="shared" si="140"/>
        <v>883798</v>
      </c>
      <c r="AP132" s="13"/>
      <c r="AQ132" s="13">
        <v>0</v>
      </c>
      <c r="AR132" s="13">
        <v>0</v>
      </c>
      <c r="AS132" s="65">
        <f t="shared" si="136"/>
        <v>0</v>
      </c>
      <c r="AT132" s="71">
        <f t="shared" si="141"/>
        <v>883798</v>
      </c>
      <c r="AU132" s="13">
        <v>214121</v>
      </c>
      <c r="AV132" s="13">
        <v>603155</v>
      </c>
      <c r="AW132" s="13">
        <v>78000</v>
      </c>
      <c r="AX132" s="65">
        <f t="shared" si="142"/>
        <v>895276</v>
      </c>
      <c r="AY132" s="13"/>
      <c r="AZ132" s="13"/>
      <c r="BA132" s="13"/>
      <c r="BB132" s="65">
        <f t="shared" si="143"/>
        <v>0</v>
      </c>
      <c r="BC132" s="71">
        <f t="shared" si="144"/>
        <v>895276</v>
      </c>
      <c r="BD132" s="13">
        <v>223141</v>
      </c>
      <c r="BE132" s="13">
        <v>603155</v>
      </c>
      <c r="BF132" s="13">
        <v>78000</v>
      </c>
      <c r="BG132" s="65">
        <f t="shared" si="145"/>
        <v>904296</v>
      </c>
      <c r="BH132" s="13"/>
      <c r="BI132" s="13"/>
      <c r="BJ132" s="13"/>
      <c r="BK132" s="65">
        <f t="shared" si="146"/>
        <v>0</v>
      </c>
      <c r="BL132" s="71">
        <f t="shared" si="147"/>
        <v>904296</v>
      </c>
    </row>
    <row r="133" spans="1:64" ht="33" customHeight="1" thickBot="1" x14ac:dyDescent="0.3">
      <c r="A133" s="79" t="s">
        <v>168</v>
      </c>
      <c r="B133" s="152" t="s">
        <v>169</v>
      </c>
      <c r="C133" s="188">
        <f>'[11]Classification prog-économique'!$D$125*1000</f>
        <v>876895.04999999993</v>
      </c>
      <c r="D133" s="188">
        <f>'[11]Classification prog-économique'!$G$125*1000</f>
        <v>257067.06900000002</v>
      </c>
      <c r="E133" s="188">
        <f>'[11]Classification prog-économique'!$J$125*1000</f>
        <v>102939.567</v>
      </c>
      <c r="F133" s="188">
        <f t="shared" si="137"/>
        <v>1236901.686</v>
      </c>
      <c r="G133" s="175">
        <v>0</v>
      </c>
      <c r="H133" s="175">
        <v>0</v>
      </c>
      <c r="I133" s="175">
        <v>0</v>
      </c>
      <c r="J133" s="200">
        <f t="shared" si="138"/>
        <v>1236901.686</v>
      </c>
      <c r="K133" s="121">
        <v>793285.03899999999</v>
      </c>
      <c r="L133" s="121">
        <v>257443.43700000001</v>
      </c>
      <c r="M133" s="121">
        <v>19787.875</v>
      </c>
      <c r="N133" s="141">
        <f t="shared" si="139"/>
        <v>1070516.351</v>
      </c>
      <c r="O133" s="31"/>
      <c r="P133" s="31">
        <v>0</v>
      </c>
      <c r="Q133" s="31">
        <v>0</v>
      </c>
      <c r="R133" s="31">
        <v>0</v>
      </c>
      <c r="S133" s="134">
        <f t="shared" si="129"/>
        <v>1070516.351</v>
      </c>
      <c r="T133" s="13">
        <f>'[6]Classification programmatique'!$D$116*1000</f>
        <v>846688.02399999998</v>
      </c>
      <c r="U133" s="13">
        <f>'[6]Classification programmatique'!$G$116*1000</f>
        <v>504410.56199999998</v>
      </c>
      <c r="V133" s="13">
        <f>'[6]Classification programmatique'!$J$116*1000</f>
        <v>3952.6439999999998</v>
      </c>
      <c r="W133" s="65">
        <f t="shared" si="130"/>
        <v>1355051.23</v>
      </c>
      <c r="X133" s="13"/>
      <c r="Y133" s="13">
        <v>0</v>
      </c>
      <c r="Z133" s="13">
        <v>0</v>
      </c>
      <c r="AA133" s="65">
        <f t="shared" si="131"/>
        <v>0</v>
      </c>
      <c r="AB133" s="71">
        <f t="shared" si="132"/>
        <v>1355051.23</v>
      </c>
      <c r="AC133" s="102">
        <v>1096314</v>
      </c>
      <c r="AD133" s="102">
        <v>702950</v>
      </c>
      <c r="AE133" s="31">
        <v>7500</v>
      </c>
      <c r="AF133" s="65">
        <f t="shared" si="133"/>
        <v>1806764</v>
      </c>
      <c r="AG133" s="13"/>
      <c r="AH133" s="13">
        <v>0</v>
      </c>
      <c r="AI133" s="13">
        <v>0</v>
      </c>
      <c r="AJ133" s="65">
        <f t="shared" si="134"/>
        <v>0</v>
      </c>
      <c r="AK133" s="71">
        <f t="shared" si="135"/>
        <v>1806764</v>
      </c>
      <c r="AL133" s="31">
        <f>'[10]TMC Prog-Eco'!$C$117</f>
        <v>1113771.75</v>
      </c>
      <c r="AM133" s="13">
        <f>'[10]TMC Prog-Eco'!$D$117</f>
        <v>700450</v>
      </c>
      <c r="AN133" s="13">
        <f>'[10]TMC Prog-Eco'!$E$117</f>
        <v>10000</v>
      </c>
      <c r="AO133" s="124">
        <f t="shared" si="140"/>
        <v>1824221.75</v>
      </c>
      <c r="AP133" s="13"/>
      <c r="AQ133" s="13">
        <v>0</v>
      </c>
      <c r="AR133" s="13">
        <v>0</v>
      </c>
      <c r="AS133" s="65">
        <f t="shared" si="136"/>
        <v>0</v>
      </c>
      <c r="AT133" s="126">
        <f t="shared" si="141"/>
        <v>1824221.75</v>
      </c>
      <c r="AU133" s="13">
        <v>1188772</v>
      </c>
      <c r="AV133" s="13">
        <v>700450</v>
      </c>
      <c r="AW133" s="13">
        <v>10000</v>
      </c>
      <c r="AX133" s="65">
        <f t="shared" si="142"/>
        <v>1899222</v>
      </c>
      <c r="AY133" s="13"/>
      <c r="AZ133" s="13"/>
      <c r="BA133" s="13"/>
      <c r="BB133" s="65">
        <f t="shared" si="143"/>
        <v>0</v>
      </c>
      <c r="BC133" s="71">
        <f t="shared" si="144"/>
        <v>1899222</v>
      </c>
      <c r="BD133" s="13">
        <v>1266736</v>
      </c>
      <c r="BE133" s="13">
        <v>700450</v>
      </c>
      <c r="BF133" s="13">
        <v>10000</v>
      </c>
      <c r="BG133" s="65">
        <f t="shared" si="145"/>
        <v>1977186</v>
      </c>
      <c r="BH133" s="13"/>
      <c r="BI133" s="13"/>
      <c r="BJ133" s="13"/>
      <c r="BK133" s="65">
        <f t="shared" si="146"/>
        <v>0</v>
      </c>
      <c r="BL133" s="71">
        <f t="shared" si="147"/>
        <v>1977186</v>
      </c>
    </row>
    <row r="134" spans="1:64" ht="17.25" thickBot="1" x14ac:dyDescent="0.3">
      <c r="A134" s="79">
        <v>101</v>
      </c>
      <c r="B134" s="152" t="s">
        <v>269</v>
      </c>
      <c r="C134" s="188">
        <f>'[11]Classification prog-économique'!$D$129*1000</f>
        <v>140799.69399999999</v>
      </c>
      <c r="D134" s="188">
        <f>'[11]Classification prog-économique'!$G$129*1000</f>
        <v>1740526.0220000001</v>
      </c>
      <c r="E134" s="188">
        <f>'[11]Classification prog-économique'!$J$129*1000</f>
        <v>2644.5210000000002</v>
      </c>
      <c r="F134" s="188">
        <f t="shared" si="137"/>
        <v>1883970.237</v>
      </c>
      <c r="G134" s="175">
        <v>0</v>
      </c>
      <c r="H134" s="175">
        <v>0</v>
      </c>
      <c r="I134" s="175">
        <v>0</v>
      </c>
      <c r="J134" s="200">
        <f t="shared" si="138"/>
        <v>1883970.237</v>
      </c>
      <c r="K134" s="121">
        <v>455674.60100000002</v>
      </c>
      <c r="L134" s="121">
        <v>1910161.825</v>
      </c>
      <c r="M134" s="121">
        <v>3404.35</v>
      </c>
      <c r="N134" s="141">
        <f t="shared" si="139"/>
        <v>2369240.7760000001</v>
      </c>
      <c r="O134" s="31"/>
      <c r="P134" s="31">
        <v>0</v>
      </c>
      <c r="Q134" s="31">
        <v>0</v>
      </c>
      <c r="R134" s="31">
        <v>0</v>
      </c>
      <c r="S134" s="134">
        <f t="shared" si="129"/>
        <v>2369240.7760000001</v>
      </c>
      <c r="T134" s="13">
        <f>'[6]Classification programmatique'!$D$120*1000</f>
        <v>1393475.5060000001</v>
      </c>
      <c r="U134" s="13">
        <f>'[6]Classification programmatique'!$G$120*1000</f>
        <v>2370135.65</v>
      </c>
      <c r="V134" s="13">
        <f>'[6]Classification programmatique'!$J$120*1000</f>
        <v>78429.399999999994</v>
      </c>
      <c r="W134" s="65">
        <f t="shared" si="130"/>
        <v>3842040.5559999999</v>
      </c>
      <c r="X134" s="13"/>
      <c r="Y134" s="13">
        <v>0</v>
      </c>
      <c r="Z134" s="13">
        <v>0</v>
      </c>
      <c r="AA134" s="65"/>
      <c r="AB134" s="71">
        <f t="shared" si="132"/>
        <v>3842040.5559999999</v>
      </c>
      <c r="AC134" s="108">
        <v>2371563</v>
      </c>
      <c r="AD134" s="27">
        <v>2666600</v>
      </c>
      <c r="AE134" s="27">
        <v>10000</v>
      </c>
      <c r="AF134" s="65">
        <f t="shared" si="133"/>
        <v>5048163</v>
      </c>
      <c r="AG134" s="13"/>
      <c r="AH134" s="13">
        <v>0</v>
      </c>
      <c r="AI134" s="13">
        <v>0</v>
      </c>
      <c r="AJ134" s="65"/>
      <c r="AK134" s="71">
        <f t="shared" si="135"/>
        <v>5048163</v>
      </c>
      <c r="AL134" s="13">
        <v>2183402</v>
      </c>
      <c r="AM134" s="13">
        <v>2666600</v>
      </c>
      <c r="AN134" s="13">
        <v>10000</v>
      </c>
      <c r="AO134" s="65">
        <f>SUM(AL134:AN134)</f>
        <v>4860002</v>
      </c>
      <c r="AP134" s="13"/>
      <c r="AQ134" s="13">
        <v>0</v>
      </c>
      <c r="AR134" s="13">
        <v>0</v>
      </c>
      <c r="AS134" s="65"/>
      <c r="AT134" s="71">
        <f t="shared" si="141"/>
        <v>4860002</v>
      </c>
      <c r="AU134" s="13">
        <v>2305167</v>
      </c>
      <c r="AV134" s="13">
        <v>2666600</v>
      </c>
      <c r="AW134" s="13">
        <v>10000</v>
      </c>
      <c r="AX134" s="65">
        <f t="shared" si="142"/>
        <v>4981767</v>
      </c>
      <c r="AY134" s="13"/>
      <c r="AZ134" s="13"/>
      <c r="BA134" s="13"/>
      <c r="BB134" s="65">
        <f t="shared" si="143"/>
        <v>0</v>
      </c>
      <c r="BC134" s="71">
        <f t="shared" si="144"/>
        <v>4981767</v>
      </c>
      <c r="BD134" s="13">
        <v>2286345</v>
      </c>
      <c r="BE134" s="13">
        <v>2666600</v>
      </c>
      <c r="BF134" s="13">
        <v>10000</v>
      </c>
      <c r="BG134" s="65">
        <f t="shared" si="145"/>
        <v>4962945</v>
      </c>
      <c r="BH134" s="13"/>
      <c r="BI134" s="13"/>
      <c r="BJ134" s="13"/>
      <c r="BK134" s="65">
        <f t="shared" si="146"/>
        <v>0</v>
      </c>
      <c r="BL134" s="71">
        <f t="shared" si="147"/>
        <v>4962945</v>
      </c>
    </row>
    <row r="135" spans="1:64" ht="35.25" customHeight="1" thickBot="1" x14ac:dyDescent="0.3">
      <c r="A135" s="79" t="s">
        <v>170</v>
      </c>
      <c r="B135" s="152" t="s">
        <v>267</v>
      </c>
      <c r="C135" s="188">
        <f>'[11]Classification prog-économique'!$D$126*1000</f>
        <v>315821.766</v>
      </c>
      <c r="D135" s="188">
        <f>'[11]Classification prog-économique'!$G$126*1000</f>
        <v>188986.462</v>
      </c>
      <c r="E135" s="188">
        <f>'[11]Classification prog-économique'!$J$126*1000</f>
        <v>196.78699999999998</v>
      </c>
      <c r="F135" s="188">
        <f t="shared" si="137"/>
        <v>505005.01500000001</v>
      </c>
      <c r="G135" s="175">
        <f>'[11]Classification prog-économique'!$P$126*1000</f>
        <v>14507.85</v>
      </c>
      <c r="H135" s="175">
        <v>0</v>
      </c>
      <c r="I135" s="175">
        <v>0</v>
      </c>
      <c r="J135" s="200">
        <f t="shared" si="138"/>
        <v>505005.01500000001</v>
      </c>
      <c r="K135" s="121">
        <v>368791.22200000001</v>
      </c>
      <c r="L135" s="121">
        <v>172254.13</v>
      </c>
      <c r="M135" s="31">
        <v>0</v>
      </c>
      <c r="N135" s="141">
        <f t="shared" si="139"/>
        <v>541045.35199999996</v>
      </c>
      <c r="O135" s="31"/>
      <c r="P135" s="31">
        <v>0</v>
      </c>
      <c r="Q135" s="31">
        <v>0</v>
      </c>
      <c r="R135" s="31">
        <v>0</v>
      </c>
      <c r="S135" s="134">
        <f t="shared" si="129"/>
        <v>541045.35199999996</v>
      </c>
      <c r="T135" s="13">
        <f>'[6]Classification programmatique'!$D$117*1000</f>
        <v>358937.69499999995</v>
      </c>
      <c r="U135" s="13">
        <f>'[6]Classification programmatique'!$G$117*1000</f>
        <v>204132.51</v>
      </c>
      <c r="V135" s="13">
        <f>'[6]Classification programmatique'!$J$117*1000</f>
        <v>1797.3239999999998</v>
      </c>
      <c r="W135" s="65">
        <f t="shared" si="130"/>
        <v>564867.52899999998</v>
      </c>
      <c r="X135" s="13"/>
      <c r="Y135" s="13">
        <v>0</v>
      </c>
      <c r="Z135" s="13">
        <v>0</v>
      </c>
      <c r="AA135" s="65"/>
      <c r="AB135" s="71">
        <f t="shared" si="132"/>
        <v>564867.52899999998</v>
      </c>
      <c r="AC135" s="102">
        <v>437500</v>
      </c>
      <c r="AD135" s="31">
        <v>294411</v>
      </c>
      <c r="AE135" s="31">
        <v>2200</v>
      </c>
      <c r="AF135" s="65">
        <f t="shared" si="133"/>
        <v>734111</v>
      </c>
      <c r="AG135" s="13"/>
      <c r="AH135" s="13">
        <v>0</v>
      </c>
      <c r="AI135" s="13">
        <v>0</v>
      </c>
      <c r="AJ135" s="65"/>
      <c r="AK135" s="71">
        <f t="shared" si="135"/>
        <v>734111</v>
      </c>
      <c r="AL135" s="13">
        <f>'[10]TMC Prog-Eco'!$C$118</f>
        <v>438847.92099999997</v>
      </c>
      <c r="AM135" s="13">
        <f>'[10]TMC Prog-Eco'!$D$118</f>
        <v>389711</v>
      </c>
      <c r="AN135" s="13">
        <f>'[10]TMC Prog-Eco'!$E$118</f>
        <v>6900</v>
      </c>
      <c r="AO135" s="124">
        <f t="shared" si="140"/>
        <v>835458.92099999997</v>
      </c>
      <c r="AP135" s="13"/>
      <c r="AQ135" s="13">
        <v>0</v>
      </c>
      <c r="AR135" s="13">
        <v>0</v>
      </c>
      <c r="AS135" s="65"/>
      <c r="AT135" s="126">
        <f t="shared" si="141"/>
        <v>835458.92099999997</v>
      </c>
      <c r="AU135" s="13">
        <v>466561</v>
      </c>
      <c r="AV135" s="13">
        <v>389711</v>
      </c>
      <c r="AW135" s="13">
        <v>6900</v>
      </c>
      <c r="AX135" s="65">
        <f>AU135+AV135+AW135</f>
        <v>863172</v>
      </c>
      <c r="AY135" s="13"/>
      <c r="AZ135" s="13"/>
      <c r="BA135" s="13"/>
      <c r="BB135" s="65">
        <f t="shared" si="143"/>
        <v>0</v>
      </c>
      <c r="BC135" s="71">
        <f t="shared" si="144"/>
        <v>863172</v>
      </c>
      <c r="BD135" s="13">
        <v>497280</v>
      </c>
      <c r="BE135" s="13">
        <v>389711</v>
      </c>
      <c r="BF135" s="13">
        <v>6900</v>
      </c>
      <c r="BG135" s="65">
        <f t="shared" si="145"/>
        <v>893891</v>
      </c>
      <c r="BH135" s="13"/>
      <c r="BI135" s="13"/>
      <c r="BJ135" s="13"/>
      <c r="BK135" s="65">
        <f t="shared" si="146"/>
        <v>0</v>
      </c>
      <c r="BL135" s="71">
        <f t="shared" si="147"/>
        <v>893891</v>
      </c>
    </row>
    <row r="136" spans="1:64" ht="17.25" thickBot="1" x14ac:dyDescent="0.3">
      <c r="A136" s="79" t="s">
        <v>170</v>
      </c>
      <c r="B136" s="152" t="s">
        <v>171</v>
      </c>
      <c r="C136" s="188">
        <f>'[11]Classification prog-économique'!$D$128*1000</f>
        <v>1734695.5120000001</v>
      </c>
      <c r="D136" s="188">
        <f>'[11]Classification prog-économique'!$G$128*1000</f>
        <v>7288730.4309999999</v>
      </c>
      <c r="E136" s="188">
        <f>'[11]Classification prog-économique'!$J$128*1000</f>
        <v>15476184.455</v>
      </c>
      <c r="F136" s="188">
        <f t="shared" si="137"/>
        <v>24499610.398000002</v>
      </c>
      <c r="G136" s="175">
        <f>'[11]Classification prog-économique'!$P$128</f>
        <v>0</v>
      </c>
      <c r="H136" s="175">
        <v>0</v>
      </c>
      <c r="I136" s="175">
        <v>0</v>
      </c>
      <c r="J136" s="200">
        <f t="shared" si="138"/>
        <v>24499610.398000002</v>
      </c>
      <c r="K136" s="121">
        <v>1774276.183</v>
      </c>
      <c r="L136" s="121">
        <v>7551155.8080000002</v>
      </c>
      <c r="M136" s="121">
        <v>21284084.727000002</v>
      </c>
      <c r="N136" s="141">
        <f t="shared" si="139"/>
        <v>30609516.718000002</v>
      </c>
      <c r="O136" s="121">
        <v>125387.162</v>
      </c>
      <c r="P136" s="137">
        <v>11849520.444</v>
      </c>
      <c r="Q136" s="121">
        <v>834854.32900000003</v>
      </c>
      <c r="R136" s="25">
        <f>O136+P136+Q136</f>
        <v>12809761.935000001</v>
      </c>
      <c r="S136" s="134">
        <f t="shared" si="129"/>
        <v>43419278.653000005</v>
      </c>
      <c r="T136" s="7">
        <f>'[6]Classification programmatique'!$D$119*1000</f>
        <v>1688008.077</v>
      </c>
      <c r="U136" s="7">
        <f>'[6]Classification programmatique'!$G$119*1000</f>
        <v>7432906.5469999993</v>
      </c>
      <c r="V136" s="7">
        <f>'[6]Classification programmatique'!$J$119*1000</f>
        <v>29459052.561000001</v>
      </c>
      <c r="W136" s="65">
        <f t="shared" si="130"/>
        <v>38579967.185000002</v>
      </c>
      <c r="X136" s="7">
        <f>'[6]Classification programmatique'!$P$119*1000</f>
        <v>0</v>
      </c>
      <c r="Y136" s="13">
        <f>'[6]Classification programmatique'!$S$119*1000</f>
        <v>18789692.691056676</v>
      </c>
      <c r="Z136" s="7">
        <f>'[6]Classification programmatique'!$V$119*1000</f>
        <v>2930300.2699947199</v>
      </c>
      <c r="AA136" s="65">
        <f>X136+Y136+Z136</f>
        <v>21719992.961051397</v>
      </c>
      <c r="AB136" s="71">
        <f t="shared" si="132"/>
        <v>60299960.146051399</v>
      </c>
      <c r="AC136" s="103">
        <v>1731295</v>
      </c>
      <c r="AD136" s="104">
        <v>9335168</v>
      </c>
      <c r="AE136" s="103">
        <v>25767900</v>
      </c>
      <c r="AF136" s="65">
        <f t="shared" si="133"/>
        <v>36834363</v>
      </c>
      <c r="AG136" s="95">
        <v>900000</v>
      </c>
      <c r="AH136" s="94">
        <v>3534032</v>
      </c>
      <c r="AI136" s="97">
        <f>'[9]CDMT init 2025-2027'!$U$648/1000</f>
        <v>10213000</v>
      </c>
      <c r="AJ136" s="65">
        <f>AG136+AH136+AI136</f>
        <v>14647032</v>
      </c>
      <c r="AK136" s="71">
        <f t="shared" si="135"/>
        <v>51481395</v>
      </c>
      <c r="AL136" s="7">
        <v>1808137</v>
      </c>
      <c r="AM136" s="7">
        <v>24107474</v>
      </c>
      <c r="AN136" s="7">
        <v>35929642</v>
      </c>
      <c r="AO136" s="124">
        <f t="shared" si="140"/>
        <v>61845253</v>
      </c>
      <c r="AP136" s="7">
        <v>0</v>
      </c>
      <c r="AQ136" s="13">
        <v>510000</v>
      </c>
      <c r="AR136" s="7">
        <v>5522868</v>
      </c>
      <c r="AS136" s="65">
        <f>SUM(AP136:AR136)</f>
        <v>6032868</v>
      </c>
      <c r="AT136" s="126">
        <f t="shared" si="141"/>
        <v>67878121</v>
      </c>
      <c r="AU136" s="7">
        <v>1887896</v>
      </c>
      <c r="AV136" s="7">
        <v>24107474</v>
      </c>
      <c r="AW136" s="7">
        <v>35929642</v>
      </c>
      <c r="AX136" s="65">
        <f t="shared" si="142"/>
        <v>61925012</v>
      </c>
      <c r="AY136" s="7">
        <v>0</v>
      </c>
      <c r="AZ136" s="13">
        <v>310000</v>
      </c>
      <c r="BA136" s="7">
        <v>0</v>
      </c>
      <c r="BB136" s="65">
        <f t="shared" si="143"/>
        <v>310000</v>
      </c>
      <c r="BC136" s="71">
        <f t="shared" si="144"/>
        <v>62235012</v>
      </c>
      <c r="BD136" s="7">
        <v>1997410</v>
      </c>
      <c r="BE136" s="7">
        <v>24107474</v>
      </c>
      <c r="BF136" s="7">
        <v>35929642</v>
      </c>
      <c r="BG136" s="65">
        <f t="shared" si="145"/>
        <v>62034526</v>
      </c>
      <c r="BH136" s="7">
        <v>0</v>
      </c>
      <c r="BI136" s="13">
        <v>0</v>
      </c>
      <c r="BJ136" s="7">
        <v>0</v>
      </c>
      <c r="BK136" s="65">
        <f t="shared" si="146"/>
        <v>0</v>
      </c>
      <c r="BL136" s="71">
        <f t="shared" si="147"/>
        <v>62034526</v>
      </c>
    </row>
    <row r="137" spans="1:64" ht="17.25" thickBot="1" x14ac:dyDescent="0.3">
      <c r="A137" s="79" t="s">
        <v>11</v>
      </c>
      <c r="B137" s="152" t="s">
        <v>268</v>
      </c>
      <c r="C137" s="188">
        <f>'[11]Classification prog-économique'!$D$127</f>
        <v>0</v>
      </c>
      <c r="D137" s="188">
        <v>0</v>
      </c>
      <c r="E137" s="188">
        <f>'[11]Classification prog-économique'!$J$127*1000</f>
        <v>488277</v>
      </c>
      <c r="F137" s="188">
        <f t="shared" si="137"/>
        <v>488277</v>
      </c>
      <c r="G137" s="175">
        <v>0</v>
      </c>
      <c r="H137" s="175">
        <v>0</v>
      </c>
      <c r="I137" s="175">
        <v>0</v>
      </c>
      <c r="J137" s="200">
        <f t="shared" si="138"/>
        <v>488277</v>
      </c>
      <c r="K137" s="163">
        <v>0</v>
      </c>
      <c r="L137" s="25">
        <v>0</v>
      </c>
      <c r="M137" s="121">
        <v>488277</v>
      </c>
      <c r="N137" s="141">
        <f t="shared" si="139"/>
        <v>488277</v>
      </c>
      <c r="O137" s="25"/>
      <c r="P137" s="31">
        <v>0</v>
      </c>
      <c r="Q137" s="25">
        <v>0</v>
      </c>
      <c r="R137" s="25">
        <v>0</v>
      </c>
      <c r="S137" s="134">
        <f t="shared" si="129"/>
        <v>488277</v>
      </c>
      <c r="T137" s="7">
        <v>0</v>
      </c>
      <c r="U137" s="7">
        <v>0</v>
      </c>
      <c r="V137" s="7">
        <f>'[6]Classification programmatique'!$J$118*1000</f>
        <v>488277</v>
      </c>
      <c r="W137" s="65">
        <f t="shared" si="130"/>
        <v>488277</v>
      </c>
      <c r="X137" s="7"/>
      <c r="Y137" s="13">
        <v>0</v>
      </c>
      <c r="Z137" s="7">
        <v>0</v>
      </c>
      <c r="AA137" s="65">
        <f>X137+Y137+Z137</f>
        <v>0</v>
      </c>
      <c r="AB137" s="71">
        <f t="shared" si="132"/>
        <v>488277</v>
      </c>
      <c r="AC137" s="31">
        <v>0</v>
      </c>
      <c r="AD137" s="31">
        <v>0</v>
      </c>
      <c r="AE137" s="31">
        <v>638277</v>
      </c>
      <c r="AF137" s="65">
        <f t="shared" si="133"/>
        <v>638277</v>
      </c>
      <c r="AG137" s="7"/>
      <c r="AH137" s="13">
        <v>0</v>
      </c>
      <c r="AI137" s="7">
        <v>0</v>
      </c>
      <c r="AJ137" s="65">
        <f>AG137+AH137+AI137</f>
        <v>0</v>
      </c>
      <c r="AK137" s="71">
        <f t="shared" si="135"/>
        <v>638277</v>
      </c>
      <c r="AL137" s="7">
        <v>0</v>
      </c>
      <c r="AM137" s="7">
        <v>0</v>
      </c>
      <c r="AN137" s="7">
        <v>738277</v>
      </c>
      <c r="AO137" s="65">
        <f t="shared" si="140"/>
        <v>738277</v>
      </c>
      <c r="AP137" s="7"/>
      <c r="AQ137" s="13">
        <v>0</v>
      </c>
      <c r="AR137" s="7">
        <v>0</v>
      </c>
      <c r="AS137" s="65">
        <f>AP137+AQ137+AR137</f>
        <v>0</v>
      </c>
      <c r="AT137" s="71">
        <f t="shared" si="141"/>
        <v>738277</v>
      </c>
      <c r="AU137" s="7">
        <v>0</v>
      </c>
      <c r="AV137" s="7">
        <v>0</v>
      </c>
      <c r="AW137" s="7">
        <v>738277</v>
      </c>
      <c r="AX137" s="65">
        <f t="shared" si="142"/>
        <v>738277</v>
      </c>
      <c r="AY137" s="7">
        <v>0</v>
      </c>
      <c r="AZ137" s="13">
        <v>0</v>
      </c>
      <c r="BA137" s="7">
        <v>0</v>
      </c>
      <c r="BB137" s="65">
        <f t="shared" si="143"/>
        <v>0</v>
      </c>
      <c r="BC137" s="71">
        <f t="shared" si="144"/>
        <v>738277</v>
      </c>
      <c r="BD137" s="7">
        <v>0</v>
      </c>
      <c r="BE137" s="7">
        <v>0</v>
      </c>
      <c r="BF137" s="7">
        <v>738277</v>
      </c>
      <c r="BG137" s="65">
        <f t="shared" si="145"/>
        <v>738277</v>
      </c>
      <c r="BH137" s="7">
        <v>0</v>
      </c>
      <c r="BI137" s="13">
        <v>0</v>
      </c>
      <c r="BJ137" s="7">
        <v>0</v>
      </c>
      <c r="BK137" s="65">
        <f t="shared" si="146"/>
        <v>0</v>
      </c>
      <c r="BL137" s="71">
        <f t="shared" si="147"/>
        <v>738277</v>
      </c>
    </row>
    <row r="138" spans="1:64" ht="33.75" thickBot="1" x14ac:dyDescent="0.3">
      <c r="A138" s="79" t="s">
        <v>172</v>
      </c>
      <c r="B138" s="152" t="s">
        <v>173</v>
      </c>
      <c r="C138" s="188">
        <f>'[11]Classification prog-économique'!$D$130*1000</f>
        <v>55502325.427999996</v>
      </c>
      <c r="D138" s="188">
        <f>'[11]Classification prog-économique'!$G$130*1000</f>
        <v>42778602.123999998</v>
      </c>
      <c r="E138" s="188">
        <f>'[11]Classification prog-économique'!$J$130*1000</f>
        <v>269269066.52899998</v>
      </c>
      <c r="F138" s="188">
        <f t="shared" si="137"/>
        <v>367549994.08099997</v>
      </c>
      <c r="G138" s="175"/>
      <c r="H138" s="175"/>
      <c r="I138" s="175"/>
      <c r="J138" s="200">
        <f t="shared" si="138"/>
        <v>367549994.08099997</v>
      </c>
      <c r="K138" s="121">
        <v>33012459.780999999</v>
      </c>
      <c r="L138" s="139">
        <v>11546406.01</v>
      </c>
      <c r="M138" s="121">
        <v>305613582.199</v>
      </c>
      <c r="N138" s="141">
        <f t="shared" si="139"/>
        <v>350172447.99000001</v>
      </c>
      <c r="O138" s="25">
        <v>0</v>
      </c>
      <c r="P138" s="31">
        <v>0</v>
      </c>
      <c r="Q138" s="25">
        <v>0</v>
      </c>
      <c r="R138" s="25">
        <v>0</v>
      </c>
      <c r="S138" s="134">
        <f t="shared" si="129"/>
        <v>350172447.99000001</v>
      </c>
      <c r="T138" s="27">
        <f>'[6]Classification programmatique'!$D$121*1000</f>
        <v>31246048.761999998</v>
      </c>
      <c r="U138" s="27">
        <f>'[6]Classification programmatique'!$G$121*1000</f>
        <v>7282391.2860000003</v>
      </c>
      <c r="V138" s="27">
        <f>'[6]Classification programmatique'!$J$121*1000</f>
        <v>309092860.69300002</v>
      </c>
      <c r="W138" s="65">
        <f t="shared" si="130"/>
        <v>347621300.741</v>
      </c>
      <c r="X138" s="7">
        <v>0</v>
      </c>
      <c r="Y138" s="13">
        <v>0</v>
      </c>
      <c r="Z138" s="7">
        <v>0</v>
      </c>
      <c r="AA138" s="65">
        <f>SUM(X138:Z138)</f>
        <v>0</v>
      </c>
      <c r="AB138" s="71">
        <f t="shared" si="132"/>
        <v>347621300.741</v>
      </c>
      <c r="AC138" s="27">
        <v>72508218</v>
      </c>
      <c r="AD138" s="27">
        <v>15949313</v>
      </c>
      <c r="AE138" s="27">
        <v>306314236</v>
      </c>
      <c r="AF138" s="65">
        <f t="shared" si="133"/>
        <v>394771767</v>
      </c>
      <c r="AG138" s="7">
        <v>0</v>
      </c>
      <c r="AH138" s="13">
        <v>0</v>
      </c>
      <c r="AI138" s="7">
        <v>0</v>
      </c>
      <c r="AJ138" s="65">
        <f>SUM(AG138:AI138)</f>
        <v>0</v>
      </c>
      <c r="AK138" s="71">
        <f t="shared" si="135"/>
        <v>394771767</v>
      </c>
      <c r="AL138" s="27">
        <v>92681849</v>
      </c>
      <c r="AM138" s="27">
        <v>21131926</v>
      </c>
      <c r="AN138" s="27">
        <v>303031962</v>
      </c>
      <c r="AO138" s="124">
        <f t="shared" si="140"/>
        <v>416845737</v>
      </c>
      <c r="AP138" s="7">
        <v>0</v>
      </c>
      <c r="AQ138" s="13">
        <v>0</v>
      </c>
      <c r="AR138" s="7">
        <v>0</v>
      </c>
      <c r="AS138" s="65">
        <f>SUM(AP138:AR138)</f>
        <v>0</v>
      </c>
      <c r="AT138" s="126">
        <f t="shared" si="141"/>
        <v>416845737</v>
      </c>
      <c r="AU138" s="27">
        <v>150935052</v>
      </c>
      <c r="AV138" s="27">
        <v>77018117</v>
      </c>
      <c r="AW138" s="27">
        <v>371409845</v>
      </c>
      <c r="AX138" s="65">
        <f t="shared" si="142"/>
        <v>599363014</v>
      </c>
      <c r="AY138" s="7"/>
      <c r="AZ138" s="13"/>
      <c r="BA138" s="7"/>
      <c r="BB138" s="65">
        <f t="shared" si="143"/>
        <v>0</v>
      </c>
      <c r="BC138" s="71">
        <f t="shared" si="144"/>
        <v>599363014</v>
      </c>
      <c r="BD138" s="27">
        <v>189680891</v>
      </c>
      <c r="BE138" s="27">
        <v>150934641</v>
      </c>
      <c r="BF138" s="27">
        <v>448629845</v>
      </c>
      <c r="BG138" s="65">
        <f t="shared" si="145"/>
        <v>789245377</v>
      </c>
      <c r="BH138" s="7"/>
      <c r="BI138" s="13"/>
      <c r="BJ138" s="7"/>
      <c r="BK138" s="65">
        <f t="shared" si="146"/>
        <v>0</v>
      </c>
      <c r="BL138" s="71">
        <f t="shared" si="147"/>
        <v>789245377</v>
      </c>
    </row>
    <row r="139" spans="1:64" ht="49.5" x14ac:dyDescent="0.25">
      <c r="A139" s="79" t="s">
        <v>174</v>
      </c>
      <c r="B139" s="152" t="s">
        <v>175</v>
      </c>
      <c r="C139" s="188"/>
      <c r="D139" s="188"/>
      <c r="E139" s="188"/>
      <c r="F139" s="188">
        <f t="shared" si="137"/>
        <v>0</v>
      </c>
      <c r="G139" s="175"/>
      <c r="H139" s="175"/>
      <c r="I139" s="175"/>
      <c r="J139" s="200">
        <f t="shared" si="138"/>
        <v>0</v>
      </c>
      <c r="K139" s="163"/>
      <c r="L139" s="25"/>
      <c r="M139" s="25"/>
      <c r="N139" s="141">
        <v>0</v>
      </c>
      <c r="O139" s="25">
        <v>0</v>
      </c>
      <c r="P139" s="31">
        <v>0</v>
      </c>
      <c r="Q139" s="25">
        <v>0</v>
      </c>
      <c r="R139" s="25">
        <v>0</v>
      </c>
      <c r="S139" s="134">
        <f t="shared" si="129"/>
        <v>0</v>
      </c>
      <c r="T139" s="7">
        <v>0</v>
      </c>
      <c r="U139" s="7"/>
      <c r="V139" s="7">
        <v>0</v>
      </c>
      <c r="W139" s="65">
        <v>0</v>
      </c>
      <c r="X139" s="7">
        <v>0</v>
      </c>
      <c r="Y139" s="13">
        <v>0</v>
      </c>
      <c r="Z139" s="7">
        <v>0</v>
      </c>
      <c r="AA139" s="65">
        <v>0</v>
      </c>
      <c r="AB139" s="71">
        <f t="shared" si="132"/>
        <v>0</v>
      </c>
      <c r="AC139" s="7">
        <v>0</v>
      </c>
      <c r="AD139" s="7"/>
      <c r="AE139" s="7">
        <v>0</v>
      </c>
      <c r="AF139" s="91">
        <v>645200</v>
      </c>
      <c r="AG139" s="7">
        <v>0</v>
      </c>
      <c r="AH139" s="13">
        <v>0</v>
      </c>
      <c r="AI139" s="7">
        <v>0</v>
      </c>
      <c r="AJ139" s="65">
        <v>0</v>
      </c>
      <c r="AK139" s="71">
        <f t="shared" si="135"/>
        <v>645200</v>
      </c>
      <c r="AL139" s="7">
        <v>0</v>
      </c>
      <c r="AM139" s="7"/>
      <c r="AN139" s="7">
        <v>0</v>
      </c>
      <c r="AO139" s="65">
        <f>'[10]TMC Prog-Eco'!$F$123</f>
        <v>700500</v>
      </c>
      <c r="AP139" s="7">
        <v>0</v>
      </c>
      <c r="AQ139" s="13">
        <v>0</v>
      </c>
      <c r="AR139" s="7">
        <v>0</v>
      </c>
      <c r="AS139" s="65">
        <f>SUM(AP139:AR139)</f>
        <v>0</v>
      </c>
      <c r="AT139" s="71">
        <f t="shared" si="141"/>
        <v>700500</v>
      </c>
      <c r="AU139" s="7"/>
      <c r="AV139" s="7"/>
      <c r="AW139" s="7"/>
      <c r="AX139" s="65">
        <v>700500</v>
      </c>
      <c r="AY139" s="7"/>
      <c r="AZ139" s="13"/>
      <c r="BA139" s="7"/>
      <c r="BB139" s="65">
        <f t="shared" si="143"/>
        <v>0</v>
      </c>
      <c r="BC139" s="71">
        <f t="shared" si="144"/>
        <v>700500</v>
      </c>
      <c r="BD139" s="7"/>
      <c r="BE139" s="7"/>
      <c r="BF139" s="7"/>
      <c r="BG139" s="65">
        <v>700500</v>
      </c>
      <c r="BH139" s="7"/>
      <c r="BI139" s="13"/>
      <c r="BJ139" s="7"/>
      <c r="BK139" s="65">
        <f t="shared" si="146"/>
        <v>0</v>
      </c>
      <c r="BL139" s="71">
        <f t="shared" si="147"/>
        <v>700500</v>
      </c>
    </row>
    <row r="140" spans="1:64" ht="21.6" customHeight="1" x14ac:dyDescent="0.25">
      <c r="A140" s="80" t="s">
        <v>180</v>
      </c>
      <c r="B140" s="161" t="s">
        <v>176</v>
      </c>
      <c r="C140" s="188"/>
      <c r="D140" s="188"/>
      <c r="E140" s="188"/>
      <c r="F140" s="188">
        <f>'[11]Classification prog-économique'!$Y$132*1000</f>
        <v>178665100</v>
      </c>
      <c r="G140" s="175"/>
      <c r="H140" s="175"/>
      <c r="I140" s="175"/>
      <c r="J140" s="200">
        <f t="shared" si="138"/>
        <v>178665100</v>
      </c>
      <c r="K140" s="167"/>
      <c r="L140" s="30"/>
      <c r="M140" s="30"/>
      <c r="N140" s="141">
        <v>0</v>
      </c>
      <c r="O140" s="30"/>
      <c r="P140" s="143">
        <v>0</v>
      </c>
      <c r="Q140" s="30">
        <v>0</v>
      </c>
      <c r="R140" s="30">
        <v>0</v>
      </c>
      <c r="S140" s="134">
        <v>190228310</v>
      </c>
      <c r="T140" s="8"/>
      <c r="U140" s="8"/>
      <c r="V140" s="8"/>
      <c r="W140" s="116">
        <f>'[6]Classification programmatique'!$M$123*1000</f>
        <v>232200000</v>
      </c>
      <c r="X140" s="8"/>
      <c r="Y140" s="117">
        <v>0</v>
      </c>
      <c r="Z140" s="8">
        <v>0</v>
      </c>
      <c r="AA140" s="116">
        <f>SUM(X140:Z140)</f>
        <v>0</v>
      </c>
      <c r="AB140" s="74">
        <f t="shared" si="132"/>
        <v>232200000</v>
      </c>
      <c r="AC140" s="8"/>
      <c r="AD140" s="8"/>
      <c r="AE140" s="8"/>
      <c r="AF140" s="92">
        <f>'[9]CDMT init 2025-2027'!$U$767/1000-AF139</f>
        <v>238354800</v>
      </c>
      <c r="AG140" s="8"/>
      <c r="AH140" s="117">
        <v>0</v>
      </c>
      <c r="AI140" s="8">
        <v>0</v>
      </c>
      <c r="AJ140" s="116">
        <f>SUM(AG140:AI140)</f>
        <v>0</v>
      </c>
      <c r="AK140" s="74">
        <f t="shared" si="135"/>
        <v>238354800</v>
      </c>
      <c r="AL140" s="8"/>
      <c r="AM140" s="8"/>
      <c r="AN140" s="8"/>
      <c r="AO140" s="116">
        <f>'[10]TMC Prog-Eco'!$F$124</f>
        <v>266599500</v>
      </c>
      <c r="AP140" s="8"/>
      <c r="AQ140" s="117">
        <v>0</v>
      </c>
      <c r="AR140" s="8">
        <v>0</v>
      </c>
      <c r="AS140" s="116">
        <f>SUM(AP140:AR140)</f>
        <v>0</v>
      </c>
      <c r="AT140" s="74">
        <f t="shared" si="141"/>
        <v>266599500</v>
      </c>
      <c r="AU140" s="8"/>
      <c r="AV140" s="8"/>
      <c r="AW140" s="8"/>
      <c r="AX140" s="116">
        <v>298199500</v>
      </c>
      <c r="AY140" s="8"/>
      <c r="AZ140" s="117"/>
      <c r="BA140" s="8"/>
      <c r="BB140" s="116">
        <f t="shared" si="143"/>
        <v>0</v>
      </c>
      <c r="BC140" s="74">
        <f t="shared" si="144"/>
        <v>298199500</v>
      </c>
      <c r="BD140" s="8"/>
      <c r="BE140" s="8"/>
      <c r="BF140" s="8"/>
      <c r="BG140" s="116">
        <v>324699500</v>
      </c>
      <c r="BH140" s="8"/>
      <c r="BI140" s="117"/>
      <c r="BJ140" s="8"/>
      <c r="BK140" s="116">
        <f t="shared" si="146"/>
        <v>0</v>
      </c>
      <c r="BL140" s="74">
        <f t="shared" si="147"/>
        <v>324699500</v>
      </c>
    </row>
    <row r="141" spans="1:64" ht="8.4499999999999993" customHeight="1" x14ac:dyDescent="0.25">
      <c r="A141" s="9"/>
      <c r="B141" s="9"/>
      <c r="C141" s="191"/>
      <c r="D141" s="191"/>
      <c r="E141" s="191"/>
      <c r="F141" s="191"/>
      <c r="G141" s="191"/>
      <c r="H141" s="191"/>
      <c r="I141" s="192"/>
      <c r="J141" s="200"/>
      <c r="K141" s="130"/>
      <c r="L141" s="130"/>
      <c r="M141" s="130"/>
      <c r="N141" s="141"/>
      <c r="O141" s="130"/>
      <c r="P141" s="130"/>
      <c r="Q141" s="130"/>
      <c r="R141" s="130"/>
      <c r="S141" s="136"/>
      <c r="T141" s="9"/>
      <c r="U141" s="9"/>
      <c r="V141" s="9"/>
      <c r="W141" s="9"/>
      <c r="X141" s="9"/>
      <c r="Y141" s="9"/>
      <c r="Z141" s="9"/>
      <c r="AA141" s="115"/>
      <c r="AB141" s="115"/>
      <c r="AC141" s="9"/>
      <c r="AD141" s="9"/>
      <c r="AE141" s="9"/>
      <c r="AF141" s="9"/>
      <c r="AG141" s="9"/>
      <c r="AH141" s="9"/>
      <c r="AI141" s="9"/>
      <c r="AJ141" s="115"/>
      <c r="AK141" s="115"/>
      <c r="AL141" s="9"/>
      <c r="AM141" s="9"/>
      <c r="AN141" s="9"/>
      <c r="AO141" s="9"/>
      <c r="AP141" s="9"/>
      <c r="AQ141" s="9"/>
      <c r="AR141" s="9"/>
      <c r="AS141" s="115"/>
      <c r="AT141" s="115"/>
      <c r="AU141" s="9"/>
      <c r="AV141" s="9"/>
      <c r="AW141" s="9"/>
      <c r="AX141" s="9"/>
      <c r="AY141" s="9"/>
      <c r="AZ141" s="9"/>
      <c r="BA141" s="9"/>
      <c r="BB141" s="115"/>
      <c r="BC141" s="115"/>
      <c r="BD141" s="9"/>
      <c r="BE141" s="9"/>
      <c r="BF141" s="9"/>
      <c r="BG141" s="9"/>
      <c r="BH141" s="9"/>
      <c r="BI141" s="9"/>
      <c r="BJ141" s="9"/>
      <c r="BK141" s="115"/>
      <c r="BL141" s="115"/>
    </row>
    <row r="142" spans="1:64" ht="22.5" customHeight="1" x14ac:dyDescent="0.25">
      <c r="A142" s="235" t="s">
        <v>177</v>
      </c>
      <c r="B142" s="236"/>
      <c r="C142" s="198">
        <f>C123+C125</f>
        <v>444109663.278</v>
      </c>
      <c r="D142" s="198">
        <f t="shared" ref="D142:E142" si="148">D123+D125</f>
        <v>154219992.79499999</v>
      </c>
      <c r="E142" s="198">
        <f t="shared" si="148"/>
        <v>526706005.32000005</v>
      </c>
      <c r="F142" s="198">
        <f>F123+F125</f>
        <v>1303700761.3930001</v>
      </c>
      <c r="G142" s="198">
        <f>G123+G125</f>
        <v>572410032.54000008</v>
      </c>
      <c r="H142" s="198">
        <f>H123+H125</f>
        <v>366450042.62305319</v>
      </c>
      <c r="I142" s="199">
        <f>G142+H142</f>
        <v>938860075.16305327</v>
      </c>
      <c r="J142" s="200">
        <f>J123+J125</f>
        <v>2242560836.5560532</v>
      </c>
      <c r="K142" s="127">
        <f>K123+K125</f>
        <v>509916718.148</v>
      </c>
      <c r="L142" s="127">
        <f>L123+L125</f>
        <v>149179882.546</v>
      </c>
      <c r="M142" s="127">
        <f>M123+M125</f>
        <v>579085300.421</v>
      </c>
      <c r="N142" s="141">
        <f>K142+L142+M142+N139+N140</f>
        <v>1238181901.115</v>
      </c>
      <c r="O142" s="127">
        <f>O123+O125</f>
        <v>579617853.01100004</v>
      </c>
      <c r="P142" s="127">
        <f>P123+P125</f>
        <v>83962609.551000014</v>
      </c>
      <c r="Q142" s="127">
        <f>Q123+Q125</f>
        <v>348044980.8657465</v>
      </c>
      <c r="R142" s="127">
        <f>R123+R125</f>
        <v>1011625443.4277465</v>
      </c>
      <c r="S142" s="127">
        <f>S123+S125</f>
        <v>2440035654.5427465</v>
      </c>
      <c r="T142" s="14">
        <f>T123+T125+T140</f>
        <v>523217713.50399995</v>
      </c>
      <c r="U142" s="14">
        <f>U123+U125+U140</f>
        <v>162932414.96700001</v>
      </c>
      <c r="V142" s="14">
        <f>V123+V125+V140</f>
        <v>628427763.91300011</v>
      </c>
      <c r="W142" s="14">
        <f>T142+U142+V142+W139+W140</f>
        <v>1546777892.3840001</v>
      </c>
      <c r="X142" s="14">
        <f>X123+X125+X140</f>
        <v>624589993.71200001</v>
      </c>
      <c r="Y142" s="14">
        <f>Y123+Y125+Y140</f>
        <v>41964788.376682051</v>
      </c>
      <c r="Z142" s="14">
        <f>Z123+Z125+Z140</f>
        <v>293853135.72449553</v>
      </c>
      <c r="AA142" s="14">
        <f>AA123+AA125+AA140</f>
        <v>960407917.81317735</v>
      </c>
      <c r="AB142" s="14">
        <f>W142+AA142</f>
        <v>2507185810.1971774</v>
      </c>
      <c r="AC142" s="14">
        <f>AC123+AC125+AC140</f>
        <v>633882000</v>
      </c>
      <c r="AD142" s="14">
        <f>AD123+AD125+AD140</f>
        <v>226017999.99199998</v>
      </c>
      <c r="AE142" s="14">
        <f>AE123+AE125+AE140</f>
        <v>669300000</v>
      </c>
      <c r="AF142" s="14">
        <f>AC142+AD142+AE142+AF139+AF140</f>
        <v>1768199999.9920001</v>
      </c>
      <c r="AG142" s="14">
        <f>AG123+AG125+AG140</f>
        <v>584062000</v>
      </c>
      <c r="AH142" s="14">
        <f>AH123+AH125+AH140</f>
        <v>63083000</v>
      </c>
      <c r="AI142" s="14">
        <f>AI123+AI125+AI140</f>
        <v>363174000</v>
      </c>
      <c r="AJ142" s="14">
        <f>AJ123+AJ125+AJ140</f>
        <v>1010319000</v>
      </c>
      <c r="AK142" s="14">
        <f>AF142+AJ142</f>
        <v>2778518999.9920001</v>
      </c>
      <c r="AL142" s="127">
        <f t="shared" ref="AL142:BC142" si="149">AL123+AL125</f>
        <v>643910999.7980001</v>
      </c>
      <c r="AM142" s="14">
        <f t="shared" si="149"/>
        <v>226360000.75100002</v>
      </c>
      <c r="AN142" s="14">
        <f t="shared" si="149"/>
        <v>715879000.37599993</v>
      </c>
      <c r="AO142" s="127">
        <f>AL142+AM142+AN142+AO140+AO139</f>
        <v>1853450000.9250002</v>
      </c>
      <c r="AP142" s="14">
        <f t="shared" si="149"/>
        <v>690952709.727</v>
      </c>
      <c r="AQ142" s="14">
        <f t="shared" si="149"/>
        <v>54675709.958999999</v>
      </c>
      <c r="AR142" s="14">
        <f t="shared" si="149"/>
        <v>466054289.85599995</v>
      </c>
      <c r="AS142" s="14">
        <f t="shared" si="149"/>
        <v>1211682709.5420001</v>
      </c>
      <c r="AT142" s="127">
        <f>AO142+AS142</f>
        <v>3065132710.467</v>
      </c>
      <c r="AU142" s="14">
        <f t="shared" si="149"/>
        <v>737582990</v>
      </c>
      <c r="AV142" s="14">
        <f t="shared" si="149"/>
        <v>278601991</v>
      </c>
      <c r="AW142" s="14">
        <f t="shared" si="149"/>
        <v>787779965</v>
      </c>
      <c r="AX142" s="14">
        <f>AU142+AV142+AW142+AX139+AX140</f>
        <v>2102864946</v>
      </c>
      <c r="AY142" s="14">
        <f t="shared" si="149"/>
        <v>804532055</v>
      </c>
      <c r="AZ142" s="14">
        <f t="shared" si="149"/>
        <v>36952054</v>
      </c>
      <c r="BA142" s="14">
        <f t="shared" si="149"/>
        <v>462847945</v>
      </c>
      <c r="BB142" s="14">
        <f t="shared" si="149"/>
        <v>1304332054</v>
      </c>
      <c r="BC142" s="14">
        <f t="shared" si="149"/>
        <v>3407197000</v>
      </c>
      <c r="BD142" s="14">
        <f>BD123+BD125</f>
        <v>805049943</v>
      </c>
      <c r="BE142" s="14">
        <f>BE123+BE125</f>
        <v>352201949</v>
      </c>
      <c r="BF142" s="14">
        <f>BF123+BF125</f>
        <v>866299990</v>
      </c>
      <c r="BG142" s="14">
        <f>BD142+BE142+BF142+BG139+BG140</f>
        <v>2348951882</v>
      </c>
      <c r="BH142" s="14">
        <f>BH123+BH125</f>
        <v>974294117</v>
      </c>
      <c r="BI142" s="14">
        <f>BI123+BI125</f>
        <v>21274119</v>
      </c>
      <c r="BJ142" s="14">
        <f>BJ123+BJ125</f>
        <v>421085882</v>
      </c>
      <c r="BK142" s="14">
        <f>BK123+BK125</f>
        <v>1416654118</v>
      </c>
      <c r="BL142" s="14">
        <f>BL123+BL125</f>
        <v>3765606000</v>
      </c>
    </row>
    <row r="143" spans="1:64" ht="16.5" x14ac:dyDescent="0.25">
      <c r="K143" s="17"/>
      <c r="L143" s="17"/>
      <c r="M143" s="17"/>
      <c r="O143" s="17"/>
      <c r="P143" s="17"/>
      <c r="S143" s="17"/>
      <c r="T143" s="17"/>
      <c r="U143" s="17"/>
      <c r="AC143" s="17"/>
      <c r="AD143" s="17"/>
      <c r="AE143" s="17"/>
      <c r="AF143" s="17"/>
      <c r="AG143" s="17"/>
      <c r="AH143" s="105"/>
      <c r="AI143" s="106"/>
      <c r="AJ143" s="17"/>
      <c r="AK143" s="17"/>
      <c r="AL143" s="17"/>
      <c r="AM143" s="17"/>
      <c r="AN143" s="17"/>
      <c r="AO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21"/>
      <c r="BL143" s="148"/>
    </row>
    <row r="144" spans="1:64" x14ac:dyDescent="0.25">
      <c r="K144" s="17"/>
      <c r="L144" s="17"/>
      <c r="M144" s="17"/>
      <c r="N144" s="17"/>
      <c r="P144" s="17"/>
      <c r="Q144" s="17"/>
      <c r="V144" s="17"/>
      <c r="Z144" s="17"/>
      <c r="AA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Q144" s="17"/>
      <c r="AR144" s="17"/>
      <c r="AS144" s="17"/>
      <c r="AT144" s="17"/>
      <c r="AU144" s="17"/>
      <c r="AV144" s="17"/>
      <c r="AW144" s="17"/>
      <c r="AX144" s="17"/>
      <c r="AY144" s="17"/>
      <c r="BB144" s="17"/>
      <c r="BC144" s="17"/>
      <c r="BL144" s="17"/>
    </row>
    <row r="145" spans="3:64" x14ac:dyDescent="0.25">
      <c r="L145" s="17"/>
      <c r="O145" s="15"/>
      <c r="P145" s="17"/>
      <c r="T145" s="17"/>
      <c r="V145" s="17"/>
      <c r="X145" s="17"/>
      <c r="Y145" s="17"/>
      <c r="AC145" s="17"/>
      <c r="AF145" s="17"/>
      <c r="AG145" s="17"/>
      <c r="AH145" s="17"/>
      <c r="AK145" s="17"/>
      <c r="AL145" s="17"/>
      <c r="AM145" s="17"/>
      <c r="AN145" s="17"/>
      <c r="AO145" s="17"/>
      <c r="AP145" s="17"/>
      <c r="AQ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L145" s="17"/>
    </row>
    <row r="146" spans="3:64" x14ac:dyDescent="0.25">
      <c r="V146" s="17"/>
      <c r="AW146" s="17"/>
      <c r="AX146" s="17"/>
    </row>
    <row r="147" spans="3:64" x14ac:dyDescent="0.25">
      <c r="D147" s="184"/>
      <c r="E147" s="184"/>
      <c r="G147" s="184"/>
      <c r="H147" s="184"/>
      <c r="J147" s="184"/>
      <c r="AP147" s="17"/>
      <c r="AW147" s="17"/>
      <c r="AX147" s="17"/>
      <c r="BB147" s="17"/>
      <c r="BL147" s="147"/>
    </row>
    <row r="148" spans="3:64" x14ac:dyDescent="0.25">
      <c r="W148" s="17"/>
      <c r="Y148" s="17"/>
      <c r="AV148" s="17"/>
    </row>
    <row r="149" spans="3:64" x14ac:dyDescent="0.25">
      <c r="AN149" s="17"/>
    </row>
    <row r="150" spans="3:64" x14ac:dyDescent="0.25">
      <c r="Z150" s="17"/>
      <c r="AY150" s="17"/>
    </row>
    <row r="152" spans="3:64" x14ac:dyDescent="0.25">
      <c r="C152" s="184"/>
      <c r="X152" s="17"/>
    </row>
  </sheetData>
  <mergeCells count="48">
    <mergeCell ref="BD4:BL4"/>
    <mergeCell ref="BD5:BG5"/>
    <mergeCell ref="BH5:BL5"/>
    <mergeCell ref="A123:B123"/>
    <mergeCell ref="A125:B125"/>
    <mergeCell ref="A57:B57"/>
    <mergeCell ref="A62:B62"/>
    <mergeCell ref="A67:B67"/>
    <mergeCell ref="A74:B74"/>
    <mergeCell ref="A80:B80"/>
    <mergeCell ref="A52:B52"/>
    <mergeCell ref="A84:B84"/>
    <mergeCell ref="A29:B29"/>
    <mergeCell ref="A20:B20"/>
    <mergeCell ref="A35:B35"/>
    <mergeCell ref="A40:B40"/>
    <mergeCell ref="A142:B142"/>
    <mergeCell ref="A87:B87"/>
    <mergeCell ref="A94:B94"/>
    <mergeCell ref="A99:B99"/>
    <mergeCell ref="A103:B103"/>
    <mergeCell ref="A107:B107"/>
    <mergeCell ref="A112:B112"/>
    <mergeCell ref="A117:B117"/>
    <mergeCell ref="AZ3:BB3"/>
    <mergeCell ref="U2:Y2"/>
    <mergeCell ref="A7:B7"/>
    <mergeCell ref="A10:B10"/>
    <mergeCell ref="A16:B16"/>
    <mergeCell ref="AU4:BC4"/>
    <mergeCell ref="AU5:AX5"/>
    <mergeCell ref="AY5:BC5"/>
    <mergeCell ref="AL4:AT4"/>
    <mergeCell ref="K4:S4"/>
    <mergeCell ref="T4:AB4"/>
    <mergeCell ref="AC4:AK4"/>
    <mergeCell ref="AP5:AT5"/>
    <mergeCell ref="AG5:AK5"/>
    <mergeCell ref="AL5:AO5"/>
    <mergeCell ref="C4:J4"/>
    <mergeCell ref="A44:B44"/>
    <mergeCell ref="A48:B48"/>
    <mergeCell ref="AC5:AF5"/>
    <mergeCell ref="T5:W5"/>
    <mergeCell ref="X5:AA5"/>
    <mergeCell ref="K5:N5"/>
    <mergeCell ref="O5:R5"/>
    <mergeCell ref="E5:F5"/>
  </mergeCells>
  <pageMargins left="0.7" right="0.7" top="0.75" bottom="0.75" header="0.3" footer="0.3"/>
  <pageSetup paperSize="9" scale="1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41"/>
  <sheetViews>
    <sheetView tabSelected="1" zoomScaleNormal="100" workbookViewId="0">
      <pane xSplit="6" ySplit="7" topLeftCell="AR8" activePane="bottomRight" state="frozen"/>
      <selection pane="topRight" activeCell="G1" sqref="G1"/>
      <selection pane="bottomLeft" activeCell="A8" sqref="A8"/>
      <selection pane="bottomRight" activeCell="BC11" sqref="BC11"/>
    </sheetView>
  </sheetViews>
  <sheetFormatPr baseColWidth="10" defaultColWidth="11.42578125" defaultRowHeight="21" customHeight="1" x14ac:dyDescent="0.25"/>
  <cols>
    <col min="1" max="1" width="5" style="11" customWidth="1"/>
    <col min="2" max="2" width="36" style="11" customWidth="1"/>
    <col min="3" max="6" width="45.85546875" style="11" hidden="1" customWidth="1"/>
    <col min="7" max="7" width="20.42578125" style="11" customWidth="1"/>
    <col min="8" max="8" width="18.7109375" style="11" customWidth="1"/>
    <col min="9" max="9" width="20.28515625" style="11" customWidth="1"/>
    <col min="10" max="10" width="19" style="11" customWidth="1"/>
    <col min="11" max="11" width="21.28515625" style="11" customWidth="1"/>
    <col min="12" max="12" width="18.5703125" style="11" customWidth="1"/>
    <col min="13" max="13" width="11.7109375" style="11" customWidth="1"/>
    <col min="14" max="14" width="20.140625" style="11" customWidth="1"/>
    <col min="15" max="15" width="21.7109375" style="53" bestFit="1" customWidth="1"/>
    <col min="16" max="16" width="24.42578125" style="11" customWidth="1"/>
    <col min="17" max="17" width="16.140625" style="11" customWidth="1"/>
    <col min="18" max="18" width="14.5703125" style="11" customWidth="1"/>
    <col min="19" max="19" width="16.5703125" style="11" customWidth="1"/>
    <col min="20" max="20" width="8.5703125" style="11" customWidth="1"/>
    <col min="21" max="21" width="17.140625" style="11" customWidth="1"/>
    <col min="22" max="22" width="14" style="11" customWidth="1"/>
    <col min="23" max="23" width="15.85546875" style="11" customWidth="1"/>
    <col min="24" max="24" width="13.85546875" style="11" customWidth="1"/>
    <col min="25" max="25" width="16.85546875" style="11" customWidth="1"/>
    <col min="26" max="26" width="15.7109375" style="11" customWidth="1"/>
    <col min="27" max="27" width="8.85546875" style="11" customWidth="1"/>
    <col min="28" max="28" width="14.42578125" style="11" customWidth="1"/>
    <col min="29" max="29" width="20.42578125" style="11" customWidth="1"/>
    <col min="30" max="30" width="14.28515625" style="11" customWidth="1"/>
    <col min="31" max="31" width="14.5703125" style="11" customWidth="1"/>
    <col min="32" max="32" width="14" style="11" customWidth="1"/>
    <col min="33" max="33" width="15.7109375" style="11" customWidth="1"/>
    <col min="34" max="34" width="8.42578125" style="11" customWidth="1"/>
    <col min="35" max="35" width="22.28515625" style="11" customWidth="1"/>
    <col min="36" max="36" width="15.28515625" style="11" customWidth="1"/>
    <col min="37" max="37" width="13.7109375" style="11" customWidth="1"/>
    <col min="38" max="38" width="15" style="11" customWidth="1"/>
    <col min="39" max="39" width="15.5703125" style="11" customWidth="1"/>
    <col min="40" max="40" width="17.7109375" style="11" customWidth="1"/>
    <col min="41" max="41" width="9.5703125" style="11" customWidth="1"/>
    <col min="42" max="42" width="18" style="11" customWidth="1"/>
    <col min="43" max="43" width="18.5703125" style="11" customWidth="1"/>
    <col min="44" max="44" width="14.42578125" style="11" customWidth="1"/>
    <col min="45" max="46" width="14" style="11" bestFit="1" customWidth="1"/>
    <col min="47" max="47" width="17.42578125" style="11" customWidth="1"/>
    <col min="48" max="48" width="9.7109375" style="11" customWidth="1"/>
    <col min="49" max="49" width="17.42578125" style="11" customWidth="1"/>
    <col min="50" max="50" width="19.140625" style="11" customWidth="1"/>
    <col min="51" max="52" width="16.85546875" style="11" customWidth="1"/>
    <col min="53" max="53" width="18" style="11" customWidth="1"/>
    <col min="54" max="54" width="19" style="11" customWidth="1"/>
    <col min="55" max="55" width="11.42578125" style="11"/>
    <col min="56" max="56" width="55.140625" style="11" customWidth="1"/>
    <col min="57" max="16384" width="11.42578125" style="11"/>
  </cols>
  <sheetData>
    <row r="1" spans="1:56" ht="8.25" customHeight="1" x14ac:dyDescent="0.25">
      <c r="A1" s="246"/>
      <c r="B1" s="24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O1" s="35"/>
    </row>
    <row r="2" spans="1:56" ht="8.25" customHeight="1" x14ac:dyDescent="0.25">
      <c r="A2" s="1"/>
      <c r="B2" s="15"/>
      <c r="C2" s="1"/>
      <c r="D2" s="1"/>
      <c r="E2" s="1"/>
      <c r="F2" s="1"/>
      <c r="G2" s="222"/>
      <c r="H2" s="1"/>
      <c r="I2" s="1"/>
      <c r="J2" s="1"/>
      <c r="K2" s="1"/>
      <c r="L2" s="1"/>
      <c r="M2" s="1"/>
      <c r="O2" s="35"/>
      <c r="V2" s="37"/>
      <c r="X2" s="37"/>
      <c r="AB2" s="33"/>
      <c r="AC2" s="37"/>
      <c r="AG2" s="37"/>
    </row>
    <row r="3" spans="1:56" ht="14.25" customHeight="1" thickBot="1" x14ac:dyDescent="0.3">
      <c r="A3" s="1"/>
      <c r="B3" s="1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O3" s="35"/>
      <c r="X3" s="37"/>
    </row>
    <row r="4" spans="1:56" ht="8.25" customHeight="1" x14ac:dyDescent="0.25">
      <c r="A4" s="1"/>
      <c r="B4" s="36"/>
      <c r="C4" s="1"/>
      <c r="D4" s="1"/>
      <c r="E4" s="1"/>
      <c r="F4" s="1"/>
      <c r="G4" s="247">
        <v>2022</v>
      </c>
      <c r="H4" s="248"/>
      <c r="I4" s="248"/>
      <c r="J4" s="248"/>
      <c r="K4" s="248"/>
      <c r="L4" s="248"/>
      <c r="M4" s="248"/>
      <c r="N4" s="247">
        <v>2023</v>
      </c>
      <c r="O4" s="248"/>
      <c r="P4" s="248"/>
      <c r="Q4" s="248"/>
      <c r="R4" s="248"/>
      <c r="S4" s="248"/>
      <c r="T4" s="248"/>
      <c r="U4" s="247">
        <v>2024</v>
      </c>
      <c r="V4" s="248"/>
      <c r="W4" s="248"/>
      <c r="X4" s="248"/>
      <c r="Y4" s="248"/>
      <c r="Z4" s="248"/>
      <c r="AA4" s="248"/>
      <c r="AB4" s="247">
        <v>2025</v>
      </c>
      <c r="AC4" s="248"/>
      <c r="AD4" s="248"/>
      <c r="AE4" s="248"/>
      <c r="AF4" s="248"/>
      <c r="AG4" s="248"/>
      <c r="AH4" s="248"/>
      <c r="AI4" s="247">
        <v>2026</v>
      </c>
      <c r="AJ4" s="248"/>
      <c r="AK4" s="248"/>
      <c r="AL4" s="248"/>
      <c r="AM4" s="248"/>
      <c r="AN4" s="248"/>
      <c r="AO4" s="248"/>
      <c r="AP4" s="257">
        <v>2027</v>
      </c>
      <c r="AQ4" s="257"/>
      <c r="AR4" s="257"/>
      <c r="AS4" s="257"/>
      <c r="AT4" s="257"/>
      <c r="AU4" s="257"/>
      <c r="AV4" s="257"/>
      <c r="AW4" s="257"/>
      <c r="AX4" s="262">
        <v>2028</v>
      </c>
      <c r="AY4" s="263"/>
      <c r="AZ4" s="263"/>
      <c r="BA4" s="263"/>
      <c r="BB4" s="263"/>
      <c r="BC4" s="263"/>
      <c r="BD4" s="264"/>
    </row>
    <row r="5" spans="1:56" ht="8.25" customHeight="1" thickBot="1" x14ac:dyDescent="0.3">
      <c r="A5" s="1"/>
      <c r="B5" s="1"/>
      <c r="C5" s="1"/>
      <c r="D5" s="1"/>
      <c r="E5" s="1"/>
      <c r="F5" s="1"/>
      <c r="G5" s="249"/>
      <c r="H5" s="250"/>
      <c r="I5" s="250"/>
      <c r="J5" s="250"/>
      <c r="K5" s="250"/>
      <c r="L5" s="250"/>
      <c r="M5" s="250"/>
      <c r="N5" s="249"/>
      <c r="O5" s="250"/>
      <c r="P5" s="250"/>
      <c r="Q5" s="250"/>
      <c r="R5" s="250"/>
      <c r="S5" s="250"/>
      <c r="T5" s="250"/>
      <c r="U5" s="249"/>
      <c r="V5" s="250"/>
      <c r="W5" s="250"/>
      <c r="X5" s="250"/>
      <c r="Y5" s="250"/>
      <c r="Z5" s="250"/>
      <c r="AA5" s="250"/>
      <c r="AB5" s="249"/>
      <c r="AC5" s="250"/>
      <c r="AD5" s="250"/>
      <c r="AE5" s="250"/>
      <c r="AF5" s="250"/>
      <c r="AG5" s="250"/>
      <c r="AH5" s="250"/>
      <c r="AI5" s="249"/>
      <c r="AJ5" s="250"/>
      <c r="AK5" s="250"/>
      <c r="AL5" s="250"/>
      <c r="AM5" s="250"/>
      <c r="AN5" s="250"/>
      <c r="AO5" s="250"/>
      <c r="AP5" s="257"/>
      <c r="AQ5" s="257"/>
      <c r="AR5" s="257"/>
      <c r="AS5" s="257"/>
      <c r="AT5" s="257"/>
      <c r="AU5" s="257"/>
      <c r="AV5" s="257"/>
      <c r="AW5" s="257"/>
      <c r="AX5" s="265"/>
      <c r="AY5" s="266"/>
      <c r="AZ5" s="266"/>
      <c r="BA5" s="266"/>
      <c r="BB5" s="266"/>
      <c r="BC5" s="266"/>
      <c r="BD5" s="267"/>
    </row>
    <row r="6" spans="1:56" ht="20.25" customHeight="1" x14ac:dyDescent="0.25">
      <c r="A6" s="252" t="s">
        <v>196</v>
      </c>
      <c r="B6" s="252" t="s">
        <v>197</v>
      </c>
      <c r="C6" s="1"/>
      <c r="D6" s="1"/>
      <c r="E6" s="1"/>
      <c r="F6" s="1"/>
      <c r="G6" s="254" t="s">
        <v>0</v>
      </c>
      <c r="H6" s="255"/>
      <c r="I6" s="255"/>
      <c r="J6" s="254" t="s">
        <v>1</v>
      </c>
      <c r="K6" s="256"/>
      <c r="L6" s="252" t="s">
        <v>198</v>
      </c>
      <c r="M6" s="252" t="s">
        <v>199</v>
      </c>
      <c r="N6" s="254" t="s">
        <v>0</v>
      </c>
      <c r="O6" s="255"/>
      <c r="P6" s="255"/>
      <c r="Q6" s="254" t="s">
        <v>1</v>
      </c>
      <c r="R6" s="256"/>
      <c r="S6" s="252" t="s">
        <v>198</v>
      </c>
      <c r="T6" s="252" t="s">
        <v>199</v>
      </c>
      <c r="U6" s="254" t="s">
        <v>0</v>
      </c>
      <c r="V6" s="255"/>
      <c r="W6" s="255"/>
      <c r="X6" s="254" t="s">
        <v>1</v>
      </c>
      <c r="Y6" s="256"/>
      <c r="Z6" s="252" t="s">
        <v>198</v>
      </c>
      <c r="AA6" s="252" t="s">
        <v>199</v>
      </c>
      <c r="AB6" s="254" t="s">
        <v>0</v>
      </c>
      <c r="AC6" s="255"/>
      <c r="AD6" s="255"/>
      <c r="AE6" s="254" t="s">
        <v>1</v>
      </c>
      <c r="AF6" s="256"/>
      <c r="AG6" s="252" t="s">
        <v>198</v>
      </c>
      <c r="AH6" s="252" t="s">
        <v>199</v>
      </c>
      <c r="AI6" s="254" t="s">
        <v>0</v>
      </c>
      <c r="AJ6" s="255"/>
      <c r="AK6" s="255"/>
      <c r="AL6" s="254" t="s">
        <v>1</v>
      </c>
      <c r="AM6" s="256"/>
      <c r="AN6" s="252" t="s">
        <v>198</v>
      </c>
      <c r="AO6" s="252" t="s">
        <v>199</v>
      </c>
      <c r="AP6" s="259" t="s">
        <v>0</v>
      </c>
      <c r="AQ6" s="260"/>
      <c r="AR6" s="260"/>
      <c r="AS6" s="259" t="s">
        <v>1</v>
      </c>
      <c r="AT6" s="261"/>
      <c r="AU6" s="258" t="s">
        <v>198</v>
      </c>
      <c r="AV6" s="258" t="s">
        <v>199</v>
      </c>
      <c r="AW6" s="259" t="s">
        <v>0</v>
      </c>
      <c r="AX6" s="260"/>
      <c r="AY6" s="260"/>
      <c r="AZ6" s="259" t="s">
        <v>1</v>
      </c>
      <c r="BA6" s="261"/>
      <c r="BB6" s="258" t="s">
        <v>198</v>
      </c>
      <c r="BC6" s="258" t="s">
        <v>199</v>
      </c>
      <c r="BD6" s="258" t="s">
        <v>200</v>
      </c>
    </row>
    <row r="7" spans="1:56" s="40" customFormat="1" ht="43.9" customHeight="1" x14ac:dyDescent="0.25">
      <c r="A7" s="253"/>
      <c r="B7" s="253"/>
      <c r="C7" s="38"/>
      <c r="D7" s="2"/>
      <c r="E7" s="2"/>
      <c r="F7" s="2"/>
      <c r="G7" s="39" t="s">
        <v>201</v>
      </c>
      <c r="H7" s="39" t="s">
        <v>202</v>
      </c>
      <c r="I7" s="39" t="s">
        <v>203</v>
      </c>
      <c r="J7" s="39" t="s">
        <v>204</v>
      </c>
      <c r="K7" s="39" t="s">
        <v>205</v>
      </c>
      <c r="L7" s="253"/>
      <c r="M7" s="253"/>
      <c r="N7" s="39" t="s">
        <v>201</v>
      </c>
      <c r="O7" s="39" t="s">
        <v>202</v>
      </c>
      <c r="P7" s="39" t="s">
        <v>203</v>
      </c>
      <c r="Q7" s="39" t="s">
        <v>204</v>
      </c>
      <c r="R7" s="39" t="s">
        <v>205</v>
      </c>
      <c r="S7" s="253"/>
      <c r="T7" s="253"/>
      <c r="U7" s="39" t="s">
        <v>201</v>
      </c>
      <c r="V7" s="39" t="s">
        <v>206</v>
      </c>
      <c r="W7" s="39" t="s">
        <v>203</v>
      </c>
      <c r="X7" s="39" t="s">
        <v>204</v>
      </c>
      <c r="Y7" s="39" t="s">
        <v>205</v>
      </c>
      <c r="Z7" s="253"/>
      <c r="AA7" s="253"/>
      <c r="AB7" s="39" t="s">
        <v>201</v>
      </c>
      <c r="AC7" s="39" t="s">
        <v>202</v>
      </c>
      <c r="AD7" s="39" t="s">
        <v>203</v>
      </c>
      <c r="AE7" s="39" t="s">
        <v>204</v>
      </c>
      <c r="AF7" s="39" t="s">
        <v>205</v>
      </c>
      <c r="AG7" s="253"/>
      <c r="AH7" s="253"/>
      <c r="AI7" s="39" t="s">
        <v>201</v>
      </c>
      <c r="AJ7" s="39" t="s">
        <v>202</v>
      </c>
      <c r="AK7" s="39" t="s">
        <v>203</v>
      </c>
      <c r="AL7" s="39" t="s">
        <v>204</v>
      </c>
      <c r="AM7" s="39" t="s">
        <v>205</v>
      </c>
      <c r="AN7" s="253"/>
      <c r="AO7" s="253"/>
      <c r="AP7" s="39" t="s">
        <v>201</v>
      </c>
      <c r="AQ7" s="39" t="s">
        <v>202</v>
      </c>
      <c r="AR7" s="39" t="s">
        <v>203</v>
      </c>
      <c r="AS7" s="39" t="s">
        <v>204</v>
      </c>
      <c r="AT7" s="39" t="s">
        <v>205</v>
      </c>
      <c r="AU7" s="253"/>
      <c r="AV7" s="253"/>
      <c r="AW7" s="39" t="s">
        <v>201</v>
      </c>
      <c r="AX7" s="39" t="s">
        <v>202</v>
      </c>
      <c r="AY7" s="39" t="s">
        <v>203</v>
      </c>
      <c r="AZ7" s="39" t="s">
        <v>204</v>
      </c>
      <c r="BA7" s="39" t="s">
        <v>205</v>
      </c>
      <c r="BB7" s="253"/>
      <c r="BC7" s="253"/>
      <c r="BD7" s="253"/>
    </row>
    <row r="8" spans="1:56" ht="81" customHeight="1" x14ac:dyDescent="0.25">
      <c r="A8" s="41" t="s">
        <v>207</v>
      </c>
      <c r="B8" s="58" t="s">
        <v>208</v>
      </c>
      <c r="C8" s="6"/>
      <c r="D8" s="6"/>
      <c r="E8" s="6"/>
      <c r="F8" s="6"/>
      <c r="G8" s="216">
        <f>'[11]Classification fonct-économique'!$D$4*1000</f>
        <v>86302825.573000014</v>
      </c>
      <c r="H8" s="216">
        <f>'[11]Classification fonct-économique'!$G$4*1000</f>
        <v>72680266.527999997</v>
      </c>
      <c r="I8" s="216">
        <f>'[11]Classification fonct-économique'!$J$4*1000</f>
        <v>301266682.36899996</v>
      </c>
      <c r="J8" s="216">
        <f>'[11]Classification fonct-économique'!$M$4*1000</f>
        <v>25994533.111999996</v>
      </c>
      <c r="K8" s="216">
        <f>('[11]Classification fonct-économique'!$P$4+'[11]Classification fonct-économique'!$S$4)*1000</f>
        <v>14541245.19977906</v>
      </c>
      <c r="L8" s="216">
        <f>'[11]Classification fonct-économique'!$V$4*1000</f>
        <v>679450652.78177905</v>
      </c>
      <c r="M8" s="223">
        <f>L8/L19*100</f>
        <v>30.297980849321871</v>
      </c>
      <c r="N8" s="42">
        <f>'Classif Prog-Admin-Eco'!K7+'Classif Prog-Admin-Eco'!K16+'Classif Prog-Admin-Eco'!K40+'Classif Prog-Admin-Eco'!K44+'Classif Prog-Admin-Eco'!K126+'Classif Prog-Admin-Eco'!K127+'Classif Prog-Admin-Eco'!K128+'Classif Prog-Admin-Eco'!K129+'Classif Prog-Admin-Eco'!K130+'Classif Prog-Admin-Eco'!K131+'Classif Prog-Admin-Eco'!K132+'Classif Prog-Admin-Eco'!K133+'Classif Prog-Admin-Eco'!K134+'Classif Prog-Admin-Eco'!K135+'Classif Prog-Admin-Eco'!K136+'Classif Prog-Admin-Eco'!K138</f>
        <v>72991013.270999998</v>
      </c>
      <c r="O8" s="42">
        <f>'Classif Prog-Admin-Eco'!L7+'Classif Prog-Admin-Eco'!L16+'Classif Prog-Admin-Eco'!L40+'Classif Prog-Admin-Eco'!L44+'Classif Prog-Admin-Eco'!L126+'Classif Prog-Admin-Eco'!L127+'Classif Prog-Admin-Eco'!L128+'Classif Prog-Admin-Eco'!L129+'Classif Prog-Admin-Eco'!L130+'Classif Prog-Admin-Eco'!L131+'Classif Prog-Admin-Eco'!L132+'Classif Prog-Admin-Eco'!L133+'Classif Prog-Admin-Eco'!L134+'Classif Prog-Admin-Eco'!L135+'Classif Prog-Admin-Eco'!L136+'Classif Prog-Admin-Eco'!L137+'Classif Prog-Admin-Eco'!L138</f>
        <v>42778869.313999996</v>
      </c>
      <c r="P8" s="42">
        <f>'[7]Regroupement par fonction'!$J$4*1000</f>
        <v>350438936.625</v>
      </c>
      <c r="Q8" s="42">
        <f>'[7]Regroupement par fonction'!$M$4*1000</f>
        <v>28878269.686999999</v>
      </c>
      <c r="R8" s="42">
        <f>('[7]Regroupement par fonction'!$P$4+'[7]Regroupement par fonction'!$S$4)*1000</f>
        <v>12684374.773</v>
      </c>
      <c r="S8" s="29">
        <f>'[7]Regroupement par fonction'!$V$4*1000</f>
        <v>507771463.67000002</v>
      </c>
      <c r="T8" s="43">
        <f>S8/$AG$19</f>
        <v>0.18274896218865588</v>
      </c>
      <c r="U8" s="42">
        <f>'[6]Regroupement par fonction'!$D$4*1000</f>
        <v>43228799.252999999</v>
      </c>
      <c r="V8" s="42">
        <f>'[6]Regroupement par fonction'!$G$4*1000</f>
        <v>32795284.787999999</v>
      </c>
      <c r="W8" s="42">
        <f>'[6]Regroupement par fonction'!$J$4*1000</f>
        <v>56030624.950999998</v>
      </c>
      <c r="X8" s="42">
        <f>'[6]Regroupement par fonction'!$M$4*1000</f>
        <v>22876364.143999998</v>
      </c>
      <c r="Y8" s="42">
        <f>('[6]Regroupement par fonction'!$P$4+'[6]Regroupement par fonction'!$S$4)*1000</f>
        <v>21719992.961051397</v>
      </c>
      <c r="Z8" s="29">
        <f>U8+V8+W8+X8+Y8+'Classif Prog-Admin-Eco'!W139</f>
        <v>176651066.09705138</v>
      </c>
      <c r="AA8" s="43">
        <f>Z8/$AG$19</f>
        <v>6.3577418796689891E-2</v>
      </c>
      <c r="AB8" s="42">
        <f>'Classif Prog-Admin-Eco'!AC7+'Classif Prog-Admin-Eco'!AC16+'Classif Prog-Admin-Eco'!AC40+'Classif Prog-Admin-Eco'!AC44+'Classif Prog-Admin-Eco'!AC126+'Classif Prog-Admin-Eco'!AC127+'Classif Prog-Admin-Eco'!AC128+'Classif Prog-Admin-Eco'!AC129+'Classif Prog-Admin-Eco'!AC130+'Classif Prog-Admin-Eco'!AC131+'Classif Prog-Admin-Eco'!AC132+'Classif Prog-Admin-Eco'!AC133+'Classif Prog-Admin-Eco'!AC134+'Classif Prog-Admin-Eco'!AC135+'Classif Prog-Admin-Eco'!AC136+'Classif Prog-Admin-Eco'!AC138</f>
        <v>121579086</v>
      </c>
      <c r="AC8" s="42">
        <f>'Classif Prog-Admin-Eco'!AD7+'Classif Prog-Admin-Eco'!AD16+'Classif Prog-Admin-Eco'!AD40+'Classif Prog-Admin-Eco'!AD44+'Classif Prog-Admin-Eco'!AD126+'Classif Prog-Admin-Eco'!AD127+'Classif Prog-Admin-Eco'!AD128+'Classif Prog-Admin-Eco'!AD129+'Classif Prog-Admin-Eco'!AD130+'Classif Prog-Admin-Eco'!AD131+'Classif Prog-Admin-Eco'!AD132+'Classif Prog-Admin-Eco'!AD133+'Classif Prog-Admin-Eco'!AD134+'Classif Prog-Admin-Eco'!AD135+'Classif Prog-Admin-Eco'!AD136+'Classif Prog-Admin-Eco'!AD138</f>
        <v>56799811</v>
      </c>
      <c r="AD8" s="42">
        <f>'Classif Prog-Admin-Eco'!AE7+'Classif Prog-Admin-Eco'!AE16+'Classif Prog-Admin-Eco'!AE40+'Classif Prog-Admin-Eco'!AE44+'Classif Prog-Admin-Eco'!AE126+'Classif Prog-Admin-Eco'!AE127+'Classif Prog-Admin-Eco'!AE128+'Classif Prog-Admin-Eco'!AE129+'Classif Prog-Admin-Eco'!AE130+'Classif Prog-Admin-Eco'!AE131+'Classif Prog-Admin-Eco'!AE132+'Classif Prog-Admin-Eco'!AE133+'Classif Prog-Admin-Eco'!AE134+'Classif Prog-Admin-Eco'!AE135+'Classif Prog-Admin-Eco'!AE136+'Classif Prog-Admin-Eco'!AE137+'Classif Prog-Admin-Eco'!AE138</f>
        <v>358801607</v>
      </c>
      <c r="AE8" s="42">
        <f>'Classif Prog-Admin-Eco'!AG7+'Classif Prog-Admin-Eco'!AG16+'Classif Prog-Admin-Eco'!AG40+'Classif Prog-Admin-Eco'!AG44+'Classif Prog-Admin-Eco'!AG126+'Classif Prog-Admin-Eco'!AG136</f>
        <v>26627232</v>
      </c>
      <c r="AF8" s="42">
        <f>'Classif Prog-Admin-Eco'!AH40+'Classif Prog-Admin-Eco'!AH125+'Classif Prog-Admin-Eco'!AI125</f>
        <v>22667587</v>
      </c>
      <c r="AG8" s="29">
        <f>AB8+AC8+AD8+AE8+AF8+'Classif Prog-Admin-Eco'!AF139</f>
        <v>587120523</v>
      </c>
      <c r="AH8" s="43">
        <f t="shared" ref="AH8:AH17" si="0">AG8/$AN$19</f>
        <v>0.1915481574403175</v>
      </c>
      <c r="AI8" s="42">
        <f>'Classif Prog-Admin-Eco'!AL7+'Classif Prog-Admin-Eco'!AL16+'Classif Prog-Admin-Eco'!AL40+'Classif Prog-Admin-Eco'!AL44+'Classif Prog-Admin-Eco'!AL125</f>
        <v>143107331.479</v>
      </c>
      <c r="AJ8" s="42">
        <f>'Classif Prog-Admin-Eco'!AM7+'Classif Prog-Admin-Eco'!AM16+'Classif Prog-Admin-Eco'!AM40+'Classif Prog-Admin-Eco'!AM44+'Classif Prog-Admin-Eco'!AM125</f>
        <v>78872672.794</v>
      </c>
      <c r="AK8" s="42">
        <f>'Classif Prog-Admin-Eco'!AN7+'Classif Prog-Admin-Eco'!AN16+'Classif Prog-Admin-Eco'!AN40+'Classif Prog-Admin-Eco'!AN44+'Classif Prog-Admin-Eco'!AN125</f>
        <v>365988435.02999997</v>
      </c>
      <c r="AL8" s="42">
        <f>'Classif Prog-Admin-Eco'!AP7+'Classif Prog-Admin-Eco'!AP16+'Classif Prog-Admin-Eco'!AP40+'Classif Prog-Admin-Eco'!AP44+'Classif Prog-Admin-Eco'!AP126+'Classif Prog-Admin-Eco'!AP136</f>
        <v>37774753.25</v>
      </c>
      <c r="AM8" s="42">
        <f>'Classif Prog-Admin-Eco'!AQ125+'Classif Prog-Admin-Eco'!AR125</f>
        <v>6032868</v>
      </c>
      <c r="AN8" s="29">
        <f>AI8+AJ8+AK8+AL8+AM8+'Classif Prog-Admin-Eco'!AT139</f>
        <v>632476560.55299997</v>
      </c>
      <c r="AO8" s="43">
        <f>AN8/AN19</f>
        <v>0.2063455713983218</v>
      </c>
      <c r="AP8" s="42">
        <f>'Classif Prog-Admin-Eco'!AU7+'Classif Prog-Admin-Eco'!AU16+'Classif Prog-Admin-Eco'!AU40+'Classif Prog-Admin-Eco'!AU44+'Classif Prog-Admin-Eco'!AU125</f>
        <v>203842094</v>
      </c>
      <c r="AQ8" s="42">
        <f>'Classif Prog-Admin-Eco'!AV7+'Classif Prog-Admin-Eco'!AV16+'Classif Prog-Admin-Eco'!AV40+'Classif Prog-Admin-Eco'!AV44+'Classif Prog-Admin-Eco'!AV125</f>
        <v>134758862</v>
      </c>
      <c r="AR8" s="42">
        <f>'Classif Prog-Admin-Eco'!AW7+'Classif Prog-Admin-Eco'!AW16+'Classif Prog-Admin-Eco'!AW40+'Classif Prog-Admin-Eco'!AW44+'Classif Prog-Admin-Eco'!AW125</f>
        <v>434366318</v>
      </c>
      <c r="AS8" s="42">
        <f>'Classif Prog-Admin-Eco'!AY7+'Classif Prog-Admin-Eco'!AY16+'Classif Prog-Admin-Eco'!AY40+'Classif Prog-Admin-Eco'!AY44+'Classif Prog-Admin-Eco'!AY125</f>
        <v>45388346</v>
      </c>
      <c r="AT8" s="42">
        <f>'Classif Prog-Admin-Eco'!AZ125+'Classif Prog-Admin-Eco'!BA125</f>
        <v>310000</v>
      </c>
      <c r="AU8" s="29">
        <f>SUM(AP8:AT8)+'Classif Prog-Admin-Eco'!BC139</f>
        <v>819366120</v>
      </c>
      <c r="AV8" s="43">
        <f t="shared" ref="AV8:AV17" si="1">AU8/$AU$19</f>
        <v>0.24048099361439917</v>
      </c>
      <c r="AW8" s="42">
        <f>'Classif Prog-Admin-Eco'!BD7+'Classif Prog-Admin-Eco'!BD16+'Classif Prog-Admin-Eco'!BD40+'Classif Prog-Admin-Eco'!BD44+'Classif Prog-Admin-Eco'!BD125</f>
        <v>245272030</v>
      </c>
      <c r="AX8" s="42">
        <f>'Classif Prog-Admin-Eco'!BE7+'Classif Prog-Admin-Eco'!BE16+'Classif Prog-Admin-Eco'!BE40+'Classif Prog-Admin-Eco'!BE44+'Classif Prog-Admin-Eco'!BE125</f>
        <v>208675385</v>
      </c>
      <c r="AY8" s="42">
        <f>'Classif Prog-Admin-Eco'!BF7+'Classif Prog-Admin-Eco'!BF16+'Classif Prog-Admin-Eco'!BF40+'Classif Prog-Admin-Eco'!BF44+'Classif Prog-Admin-Eco'!BF125</f>
        <v>511586318</v>
      </c>
      <c r="AZ8" s="42">
        <f>'Classif Prog-Admin-Eco'!BH7+'Classif Prog-Admin-Eco'!BH16+'Classif Prog-Admin-Eco'!BH40+'Classif Prog-Admin-Eco'!BH44+'Classif Prog-Admin-Eco'!BH125</f>
        <v>55126023</v>
      </c>
      <c r="BA8" s="42">
        <f>'Classif Prog-Admin-Eco'!BI125+'Classif Prog-Admin-Eco'!BJ125</f>
        <v>0</v>
      </c>
      <c r="BB8" s="29">
        <f>SUM(AW8:BA8)+'Classif Prog-Admin-Eco'!BL139</f>
        <v>1021360256</v>
      </c>
      <c r="BC8" s="43">
        <f t="shared" ref="BC8:BC17" si="2">BB8/$BB$19</f>
        <v>0.27123396765354635</v>
      </c>
      <c r="BD8" s="112" t="s">
        <v>274</v>
      </c>
    </row>
    <row r="9" spans="1:56" ht="41.25" customHeight="1" x14ac:dyDescent="0.25">
      <c r="A9" s="41" t="s">
        <v>209</v>
      </c>
      <c r="B9" s="58" t="s">
        <v>210</v>
      </c>
      <c r="C9" s="6"/>
      <c r="D9" s="6"/>
      <c r="E9" s="6"/>
      <c r="F9" s="6"/>
      <c r="G9" s="216">
        <f>'[11]Classification fonct-économique'!$D$12*1000</f>
        <v>37503895.831</v>
      </c>
      <c r="H9" s="216">
        <f>'[11]Classification fonct-économique'!$G$12*1000</f>
        <v>9804652.3909999989</v>
      </c>
      <c r="I9" s="216">
        <f>'[11]Classification fonct-économique'!$J$12*1000</f>
        <v>486991.24099999998</v>
      </c>
      <c r="J9" s="216">
        <f>'[11]Classification fonct-économique'!$M$12*1000</f>
        <v>54775908.106000006</v>
      </c>
      <c r="K9" s="216">
        <f>'Classif Prog-Admin-Eco'!H102</f>
        <v>3023050</v>
      </c>
      <c r="L9" s="216">
        <f>'[11]Classification fonct-économique'!$V$12*1000</f>
        <v>105594497.56900002</v>
      </c>
      <c r="M9" s="223">
        <f>L9/L19*100</f>
        <v>4.7086569893499757</v>
      </c>
      <c r="N9" s="42">
        <f>'[7]Regroupement par fonction'!$D$5*1000</f>
        <v>50492408.802999996</v>
      </c>
      <c r="O9" s="42">
        <f>'[7]Regroupement par fonction'!$G$5*1000</f>
        <v>18817275.028000001</v>
      </c>
      <c r="P9" s="42">
        <f>'[7]Regroupement par fonction'!$J$5*1000</f>
        <v>456000</v>
      </c>
      <c r="Q9" s="42">
        <f>'[7]Regroupement par fonction'!$M$5*1000</f>
        <v>16264237.550000001</v>
      </c>
      <c r="R9" s="45">
        <f>('[7]Regroupement par fonction'!$P$5+'[7]Regroupement par fonction'!$S$5)*1000</f>
        <v>4383090</v>
      </c>
      <c r="S9" s="29">
        <f>'[7]Regroupement par fonction'!$V$5*1000</f>
        <v>90413011.380999997</v>
      </c>
      <c r="T9" s="43">
        <f t="shared" ref="T9:T17" si="3">S9/$AG$19</f>
        <v>3.2540001123353958E-2</v>
      </c>
      <c r="U9" s="42">
        <f>'[6]Regroupement par fonction'!$D$5*1000</f>
        <v>54216588.228999995</v>
      </c>
      <c r="V9" s="42">
        <f>'[6]Regroupement par fonction'!$G$5*1000</f>
        <v>17639212.778999999</v>
      </c>
      <c r="W9" s="42">
        <f>'[6]Regroupement par fonction'!$J$5*1000</f>
        <v>852702.35900000005</v>
      </c>
      <c r="X9" s="42">
        <f>'[6]Regroupement par fonction'!$M$5*1000</f>
        <v>15977429.623999998</v>
      </c>
      <c r="Y9" s="42">
        <f>'[6]Regroupement par fonction'!$S$5*1000</f>
        <v>300700</v>
      </c>
      <c r="Z9" s="29">
        <f>U9+V9+W9+X9+Y9</f>
        <v>88986632.990999982</v>
      </c>
      <c r="AA9" s="43">
        <f t="shared" ref="AA9:AA15" si="4">Z9/$AG$19</f>
        <v>3.2026641887730904E-2</v>
      </c>
      <c r="AB9" s="42">
        <f>'Classif Prog-Admin-Eco'!AC99</f>
        <v>60711122</v>
      </c>
      <c r="AC9" s="42">
        <f>'Classif Prog-Admin-Eco'!AD99</f>
        <v>42369185</v>
      </c>
      <c r="AD9" s="42">
        <f>'Classif Prog-Admin-Eco'!AE99</f>
        <v>1313200</v>
      </c>
      <c r="AE9" s="42">
        <f>'Classif Prog-Admin-Eco'!AG99</f>
        <v>21737228</v>
      </c>
      <c r="AF9" s="42">
        <f>'Classif Prog-Admin-Eco'!AI99</f>
        <v>0</v>
      </c>
      <c r="AG9" s="29">
        <f>AB9+AC9+AD9+AE9+AF9</f>
        <v>126130735</v>
      </c>
      <c r="AH9" s="43">
        <f t="shared" si="0"/>
        <v>4.1150170943424783E-2</v>
      </c>
      <c r="AI9" s="42">
        <f>'Classif Prog-Admin-Eco'!AL99</f>
        <v>63276098.420999996</v>
      </c>
      <c r="AJ9" s="42">
        <f>'Classif Prog-Admin-Eco'!AM99</f>
        <v>20669184.5</v>
      </c>
      <c r="AK9" s="42">
        <f>'Classif Prog-Admin-Eco'!AN99</f>
        <v>1313199.5</v>
      </c>
      <c r="AL9" s="42">
        <f>'Classif Prog-Admin-Eco'!AP99</f>
        <v>19374581.363000002</v>
      </c>
      <c r="AM9" s="42">
        <f>'Classif Prog-Admin-Eco'!AR99</f>
        <v>0</v>
      </c>
      <c r="AN9" s="29">
        <f>AI9+AJ9+AK9+AL9+AM9</f>
        <v>104633063.78400001</v>
      </c>
      <c r="AO9" s="43">
        <f>AN9/AN19</f>
        <v>3.4136552530561796E-2</v>
      </c>
      <c r="AP9" s="42">
        <f>'Classif Prog-Admin-Eco'!AU99</f>
        <v>66432931</v>
      </c>
      <c r="AQ9" s="42">
        <f>'Classif Prog-Admin-Eco'!AV99</f>
        <v>20669184</v>
      </c>
      <c r="AR9" s="42">
        <f>'Classif Prog-Admin-Eco'!AW99</f>
        <v>1313200</v>
      </c>
      <c r="AS9" s="42">
        <f>'Classif Prog-Admin-Eco'!AY99</f>
        <v>18931745</v>
      </c>
      <c r="AT9" s="42">
        <f>'Classif Prog-Admin-Eco'!BA99</f>
        <v>0</v>
      </c>
      <c r="AU9" s="29">
        <f>AP9+AQ9+AR9+AS9+AT9</f>
        <v>107347060</v>
      </c>
      <c r="AV9" s="43">
        <f t="shared" si="1"/>
        <v>3.1505973972153649E-2</v>
      </c>
      <c r="AW9" s="42">
        <f>'Classif Prog-Admin-Eco'!BD99</f>
        <v>68931850</v>
      </c>
      <c r="AX9" s="42">
        <f>'Classif Prog-Admin-Eco'!BE99</f>
        <v>20669183</v>
      </c>
      <c r="AY9" s="42">
        <f>'Classif Prog-Admin-Eco'!BF99</f>
        <v>1313200</v>
      </c>
      <c r="AZ9" s="42">
        <f>'Classif Prog-Admin-Eco'!BH99</f>
        <v>21013737</v>
      </c>
      <c r="BA9" s="42">
        <f>'Classif Prog-Admin-Eco'!BJ99</f>
        <v>0</v>
      </c>
      <c r="BB9" s="29">
        <f>AW9+AX9+AY9+AZ9+BA9</f>
        <v>111927970</v>
      </c>
      <c r="BC9" s="43">
        <f t="shared" si="2"/>
        <v>2.9723760265943915E-2</v>
      </c>
      <c r="BD9" s="46" t="s">
        <v>211</v>
      </c>
    </row>
    <row r="10" spans="1:56" ht="54" customHeight="1" x14ac:dyDescent="0.25">
      <c r="A10" s="41" t="s">
        <v>212</v>
      </c>
      <c r="B10" s="58" t="s">
        <v>213</v>
      </c>
      <c r="C10" s="6"/>
      <c r="D10" s="6"/>
      <c r="E10" s="6"/>
      <c r="F10" s="6"/>
      <c r="G10" s="216">
        <f>'[11]Classification fonct-économique'!$D$10*1000</f>
        <v>43725969.566</v>
      </c>
      <c r="H10" s="216">
        <f>'[11]Classification fonct-économique'!$G$10*1000+'Classif Prog-Admin-Eco'!D27</f>
        <v>11773862.166000001</v>
      </c>
      <c r="I10" s="216">
        <f>'[11]Classification fonct-économique'!$J$10*1000</f>
        <v>11533857.567</v>
      </c>
      <c r="J10" s="216">
        <f>'[11]Classification fonct-économique'!$M$10*1000</f>
        <v>7145248.1960000005</v>
      </c>
      <c r="K10" s="6">
        <f>('[11]Classification fonct-économique'!$P$10+'[11]Classification fonct-économique'!$S$10)*1000</f>
        <v>0</v>
      </c>
      <c r="L10" s="216">
        <f>'[11]Classification fonct-économique'!$V$10*1000</f>
        <v>74178937.495000005</v>
      </c>
      <c r="M10" s="223">
        <f>L10/L19*100</f>
        <v>3.3077781564342401</v>
      </c>
      <c r="N10" s="42">
        <f>'Classif Prog-Admin-Eco'!K10+'Classif Prog-Admin-Eco'!K29</f>
        <v>55488370.937000006</v>
      </c>
      <c r="O10" s="42">
        <f>'[7]Regroupement par fonction'!$G$6*1000</f>
        <v>9503559.7980000004</v>
      </c>
      <c r="P10" s="42">
        <f>'[7]Regroupement par fonction'!$J$6*1000</f>
        <v>11712790.070999999</v>
      </c>
      <c r="Q10" s="42">
        <f>'[7]Regroupement par fonction'!$M$6*1000</f>
        <v>11176115.726</v>
      </c>
      <c r="R10" s="42">
        <f>('[7]Regroupement par fonction'!$P$6+'[7]Regroupement par fonction'!$S$6)*1000</f>
        <v>0</v>
      </c>
      <c r="S10" s="29">
        <f>'[7]Regroupement par fonction'!$V$6*1000</f>
        <v>87880836.532000005</v>
      </c>
      <c r="T10" s="43">
        <f t="shared" si="3"/>
        <v>3.162866135961389E-2</v>
      </c>
      <c r="U10" s="42">
        <f>'[6]Regroupement par fonction'!$D$6*1000</f>
        <v>63396627.229999997</v>
      </c>
      <c r="V10" s="42">
        <f>'[6]Regroupement par fonction'!$G$6*1000</f>
        <v>9418578.8979999982</v>
      </c>
      <c r="W10" s="42">
        <f>'[6]Regroupement par fonction'!$J$6*1000</f>
        <v>10887981</v>
      </c>
      <c r="X10" s="42">
        <f>'[6]Regroupement par fonction'!$M$6*1000</f>
        <v>17069674.889000002</v>
      </c>
      <c r="Y10" s="42">
        <f>'[6]Regroupement par fonction'!$P$6*1000</f>
        <v>0</v>
      </c>
      <c r="Z10" s="29">
        <f>U10+V10+W10+X10+Y10</f>
        <v>100772862.01699999</v>
      </c>
      <c r="AA10" s="43">
        <f t="shared" si="4"/>
        <v>3.6268552425695176E-2</v>
      </c>
      <c r="AB10" s="42">
        <f>'Classif Prog-Admin-Eco'!AC10+'Classif Prog-Admin-Eco'!AC29</f>
        <v>68542405</v>
      </c>
      <c r="AC10" s="42">
        <f>'Classif Prog-Admin-Eco'!AD10+'Classif Prog-Admin-Eco'!AD29</f>
        <v>12483095</v>
      </c>
      <c r="AD10" s="42">
        <f>'Classif Prog-Admin-Eco'!AE10+'Classif Prog-Admin-Eco'!AE29</f>
        <v>12652090</v>
      </c>
      <c r="AE10" s="42">
        <f>'Classif Prog-Admin-Eco'!AG10+'Classif Prog-Admin-Eco'!AG29</f>
        <v>19820000</v>
      </c>
      <c r="AF10" s="42">
        <f>'Classif Prog-Admin-Eco'!AH10+'Classif Prog-Admin-Eco'!AH29</f>
        <v>0</v>
      </c>
      <c r="AG10" s="29">
        <f>AB10+AC10+AD10+AE10+AF10</f>
        <v>113497590</v>
      </c>
      <c r="AH10" s="43">
        <f t="shared" si="0"/>
        <v>3.7028605519239539E-2</v>
      </c>
      <c r="AI10" s="42">
        <f>'Classif Prog-Admin-Eco'!AL10+'Classif Prog-Admin-Eco'!AL29</f>
        <v>72720877.709000006</v>
      </c>
      <c r="AJ10" s="42">
        <f>'Classif Prog-Admin-Eco'!AM10+'Classif Prog-Admin-Eco'!AM29</f>
        <v>13396438</v>
      </c>
      <c r="AK10" s="42">
        <f>'Classif Prog-Admin-Eco'!AN10+'Classif Prog-Admin-Eco'!AN29</f>
        <v>14158747</v>
      </c>
      <c r="AL10" s="42">
        <f>'Classif Prog-Admin-Eco'!AP10+'Classif Prog-Admin-Eco'!AP29</f>
        <v>22877098.222999997</v>
      </c>
      <c r="AM10" s="42">
        <f>'Classif Prog-Admin-Eco'!AR29</f>
        <v>10739415</v>
      </c>
      <c r="AN10" s="29">
        <f>AI10+AJ10+AK10+AL10+AM10</f>
        <v>133892575.93200001</v>
      </c>
      <c r="AO10" s="43">
        <f>AN10/AN19</f>
        <v>4.3682472695154621E-2</v>
      </c>
      <c r="AP10" s="42">
        <f>'Classif Prog-Admin-Eco'!AU10+'Classif Prog-Admin-Eco'!AU29</f>
        <v>77873727</v>
      </c>
      <c r="AQ10" s="42">
        <f>'Classif Prog-Admin-Eco'!AV10+'Classif Prog-Admin-Eco'!AV29</f>
        <v>13396438</v>
      </c>
      <c r="AR10" s="42">
        <f>'Classif Prog-Admin-Eco'!AW10+'Classif Prog-Admin-Eco'!AW29</f>
        <v>14158747</v>
      </c>
      <c r="AS10" s="42">
        <f>'Classif Prog-Admin-Eco'!AY10+'Classif Prog-Admin-Eco'!AY29</f>
        <v>24790647</v>
      </c>
      <c r="AT10" s="42">
        <f>'Classif Prog-Admin-Eco'!BA29</f>
        <v>14319220</v>
      </c>
      <c r="AU10" s="29">
        <f t="shared" ref="AU10:AU17" si="5">AP10+AQ10+AR10+AS10+AT10</f>
        <v>144538779</v>
      </c>
      <c r="AV10" s="43">
        <f t="shared" si="1"/>
        <v>4.2421609023487634E-2</v>
      </c>
      <c r="AW10" s="42">
        <f>'Classif Prog-Admin-Eco'!BD10+'Classif Prog-Admin-Eco'!BD29</f>
        <v>81304678</v>
      </c>
      <c r="AX10" s="42">
        <f>'Classif Prog-Admin-Eco'!BE10+'Classif Prog-Admin-Eco'!BE29</f>
        <v>13396437</v>
      </c>
      <c r="AY10" s="42">
        <f>'Classif Prog-Admin-Eco'!BF10+'Classif Prog-Admin-Eco'!BF29</f>
        <v>14158747</v>
      </c>
      <c r="AZ10" s="42">
        <f>'Classif Prog-Admin-Eco'!BH10+'Classif Prog-Admin-Eco'!BH29</f>
        <v>28350000</v>
      </c>
      <c r="BA10" s="42">
        <f>'Classif Prog-Admin-Eco'!BJ10+'Classif Prog-Admin-Eco'!BJ29</f>
        <v>10739415</v>
      </c>
      <c r="BB10" s="29">
        <f>AW10+AX10+AY10+AZ10+BA10</f>
        <v>147949277</v>
      </c>
      <c r="BC10" s="43">
        <f t="shared" si="2"/>
        <v>3.9289632797483327E-2</v>
      </c>
      <c r="BD10" s="46" t="s">
        <v>238</v>
      </c>
    </row>
    <row r="11" spans="1:56" ht="62.25" customHeight="1" x14ac:dyDescent="0.25">
      <c r="A11" s="41" t="s">
        <v>214</v>
      </c>
      <c r="B11" s="58" t="s">
        <v>215</v>
      </c>
      <c r="C11" s="47"/>
      <c r="D11" s="47"/>
      <c r="E11" s="47"/>
      <c r="F11" s="47"/>
      <c r="G11" s="217">
        <f>'[11]Classification fonct-économique'!$D$5*1000</f>
        <v>24565703.897999998</v>
      </c>
      <c r="H11" s="217">
        <v>14624528</v>
      </c>
      <c r="I11" s="217">
        <v>31211353</v>
      </c>
      <c r="J11" s="217">
        <f>'[11]Classification fonct-économique'!$M$5*1000</f>
        <v>214079282.38899997</v>
      </c>
      <c r="K11" s="217">
        <f>('[11]Classification fonct-économique'!$P$5+'[11]Classification fonct-économique'!$S$5)*1000</f>
        <v>130806966.59835728</v>
      </c>
      <c r="L11" s="216">
        <f>'[11]Classification fonct-économique'!$V$5*1000</f>
        <v>415287804.78735733</v>
      </c>
      <c r="M11" s="223">
        <f>L11/L19*100</f>
        <v>18.518463268656816</v>
      </c>
      <c r="N11" s="42">
        <f>'[7]Regroupement par fonction'!$D$7*1000</f>
        <v>34572782.687999994</v>
      </c>
      <c r="O11" s="42">
        <f>'[7]Regroupement par fonction'!$G$7*1000</f>
        <v>17174711.634</v>
      </c>
      <c r="P11" s="42">
        <f>'[7]Regroupement par fonction'!$J$7*1000</f>
        <v>40004017.074000001</v>
      </c>
      <c r="Q11" s="42">
        <f>'[7]Regroupement par fonction'!$M$7*1000</f>
        <v>198470742.24333</v>
      </c>
      <c r="R11" s="42">
        <f>('[7]Regroupement par fonction'!$P$7+'[7]Regroupement par fonction'!$S$7)*1000</f>
        <v>209681846.72947937</v>
      </c>
      <c r="S11" s="29">
        <f>N11+O11+P11+Q11+R11+'Classif Prog-Admin-Eco'!S140</f>
        <v>690132410.36880946</v>
      </c>
      <c r="T11" s="43">
        <f t="shared" si="3"/>
        <v>0.24838138964347428</v>
      </c>
      <c r="U11" s="42">
        <f>'[6]Regroupement par fonction'!$D$7*1000</f>
        <v>63089027.375999995</v>
      </c>
      <c r="V11" s="42">
        <f>'[6]Regroupement par fonction'!$G$7*1000</f>
        <v>24751275.427000001</v>
      </c>
      <c r="W11" s="42">
        <f>'[6]Regroupement par fonction'!$J$7*1000</f>
        <v>355606062.51200002</v>
      </c>
      <c r="X11" s="42">
        <f>'[6]Regroupement par fonction'!$M$7*1000</f>
        <v>182651555.51400003</v>
      </c>
      <c r="Y11" s="42">
        <f>('[6]Regroupement par fonction'!$P$7+'[6]Regroupement par fonction'!$S$7)*1000</f>
        <v>137960751.57386982</v>
      </c>
      <c r="Z11" s="29">
        <f>U11+V11+W11+X11+Y11+'Classif Prog-Admin-Eco'!W140</f>
        <v>996258672.40286994</v>
      </c>
      <c r="AA11" s="43">
        <f t="shared" si="4"/>
        <v>0.3585574445975494</v>
      </c>
      <c r="AB11" s="42">
        <f>'Classif Prog-Admin-Eco'!AC21+'Classif Prog-Admin-Eco'!AC22+'Classif Prog-Admin-Eco'!AC23+'Classif Prog-Admin-Eco'!AC24+'Classif Prog-Admin-Eco'!AC25+'Classif Prog-Admin-Eco'!AC35+'Classif Prog-Admin-Eco'!AC67+'Classif Prog-Admin-Eco'!AC80+'Classif Prog-Admin-Eco'!AC92+'Classif Prog-Admin-Eco'!AC107+'Classif Prog-Admin-Eco'!AC114</f>
        <v>36609711</v>
      </c>
      <c r="AC11" s="42">
        <f>'Classif Prog-Admin-Eco'!AD21+'Classif Prog-Admin-Eco'!AD22+'Classif Prog-Admin-Eco'!AD23+'Classif Prog-Admin-Eco'!AD24+'Classif Prog-Admin-Eco'!AD25+'Classif Prog-Admin-Eco'!AD35+'Classif Prog-Admin-Eco'!AD67+'Classif Prog-Admin-Eco'!AD80+'Classif Prog-Admin-Eco'!AD92+'Classif Prog-Admin-Eco'!AD107+'Classif Prog-Admin-Eco'!AD114</f>
        <v>28142920.991999999</v>
      </c>
      <c r="AD11" s="42">
        <f>'Classif Prog-Admin-Eco'!AE21+'Classif Prog-Admin-Eco'!AE22+'Classif Prog-Admin-Eco'!AE23+'Classif Prog-Admin-Eco'!AE24+'Classif Prog-Admin-Eco'!AE25+'Classif Prog-Admin-Eco'!AE35+'Classif Prog-Admin-Eco'!AE67+'Classif Prog-Admin-Eco'!AE80+'Classif Prog-Admin-Eco'!AE92+'Classif Prog-Admin-Eco'!AE107+'Classif Prog-Admin-Eco'!AE114+'Classif Prog-Admin-Eco'!AE28</f>
        <v>73944312</v>
      </c>
      <c r="AE11" s="42">
        <f>'Classif Prog-Admin-Eco'!AG20+'Classif Prog-Admin-Eco'!AG35+'Classif Prog-Admin-Eco'!AG67+'Classif Prog-Admin-Eco'!AG80+'Classif Prog-Admin-Eco'!AG92+'Classif Prog-Admin-Eco'!AG107+'Classif Prog-Admin-Eco'!AG114</f>
        <v>176470312</v>
      </c>
      <c r="AF11" s="42">
        <f>'Classif Prog-Admin-Eco'!AH20+'Classif Prog-Admin-Eco'!AI20+'Classif Prog-Admin-Eco'!AH35+'Classif Prog-Admin-Eco'!AI35+'Classif Prog-Admin-Eco'!AI67+'Classif Prog-Admin-Eco'!AH92+'Classif Prog-Admin-Eco'!AI92+'Classif Prog-Admin-Eco'!AH107+'Classif Prog-Admin-Eco'!AI107+'Classif Prog-Admin-Eco'!AH114+'Classif Prog-Admin-Eco'!AI114</f>
        <v>191600895.00099999</v>
      </c>
      <c r="AG11" s="29">
        <f>AB11+AC11+AD11+AE11+AF11+'Classif Prog-Admin-Eco'!AF140</f>
        <v>745122950.99300003</v>
      </c>
      <c r="AH11" s="43">
        <f t="shared" si="0"/>
        <v>0.24309647293525311</v>
      </c>
      <c r="AI11" s="42">
        <f>'Classif Prog-Admin-Eco'!AL21+'Classif Prog-Admin-Eco'!AL22+'Classif Prog-Admin-Eco'!AL23+'Classif Prog-Admin-Eco'!AL24+'Classif Prog-Admin-Eco'!AL25+'Classif Prog-Admin-Eco'!AL35+'Classif Prog-Admin-Eco'!AL67+'Classif Prog-Admin-Eco'!AL80+'Classif Prog-Admin-Eco'!AL92+'Classif Prog-Admin-Eco'!AL107+'Classif Prog-Admin-Eco'!AL114</f>
        <v>33105865.039999999</v>
      </c>
      <c r="AJ11" s="42">
        <f>'Classif Prog-Admin-Eco'!AM21+'Classif Prog-Admin-Eco'!AM22+'Classif Prog-Admin-Eco'!AM23+'Classif Prog-Admin-Eco'!AM24+'Classif Prog-Admin-Eco'!AM25+'Classif Prog-Admin-Eco'!AM35+'Classif Prog-Admin-Eco'!AM67+'Classif Prog-Admin-Eco'!AM80+'Classif Prog-Admin-Eco'!AM92+'Classif Prog-Admin-Eco'!AM107+'Classif Prog-Admin-Eco'!AM114</f>
        <v>27815186.491999999</v>
      </c>
      <c r="AK11" s="42">
        <f>'Classif Prog-Admin-Eco'!AN21+'Classif Prog-Admin-Eco'!AN22+'Classif Prog-Admin-Eco'!AN23+'Classif Prog-Admin-Eco'!AN25+'Classif Prog-Admin-Eco'!AN28+'Classif Prog-Admin-Eco'!AN35+'Classif Prog-Admin-Eco'!AN67+'Classif Prog-Admin-Eco'!AN80+'Classif Prog-Admin-Eco'!AN92+'Classif Prog-Admin-Eco'!AN107+'Classif Prog-Admin-Eco'!AN114+'Classif Prog-Admin-Eco'!AN27</f>
        <v>107786146.623</v>
      </c>
      <c r="AL11" s="44">
        <f>'Classif Prog-Admin-Eco'!AP20+'Classif Prog-Admin-Eco'!AP35+'Classif Prog-Admin-Eco'!AP67+'Classif Prog-Admin-Eco'!AP80+'Classif Prog-Admin-Eco'!AP92+'Classif Prog-Admin-Eco'!AP114</f>
        <v>202173075.85999998</v>
      </c>
      <c r="AM11" s="42">
        <f>'Classif Prog-Admin-Eco'!AQ20+'Classif Prog-Admin-Eco'!AR20+'Classif Prog-Admin-Eco'!AQ35+'Classif Prog-Admin-Eco'!AR35+'Classif Prog-Admin-Eco'!AR67+'Classif Prog-Admin-Eco'!AQ92+'Classif Prog-Admin-Eco'!AR92+'Classif Prog-Admin-Eco'!AQ107+'Classif Prog-Admin-Eco'!AR107+'Classif Prog-Admin-Eco'!AQ114+'Classif Prog-Admin-Eco'!AR114</f>
        <v>147767234.21799999</v>
      </c>
      <c r="AN11" s="29">
        <f>AI11+AJ11+AK11+AL11+AM11+'Classif Prog-Admin-Eco'!AT140</f>
        <v>785247008.23300004</v>
      </c>
      <c r="AO11" s="43">
        <f>AN11/AN19</f>
        <v>0.2561869525425412</v>
      </c>
      <c r="AP11" s="42">
        <f>'Classif Prog-Admin-Eco'!AU21+'Classif Prog-Admin-Eco'!AU22+'Classif Prog-Admin-Eco'!AU23+'Classif Prog-Admin-Eco'!AU24+'Classif Prog-Admin-Eco'!AU25+'Classif Prog-Admin-Eco'!AU35+'Classif Prog-Admin-Eco'!AU67+'Classif Prog-Admin-Eco'!AU80+'Classif Prog-Admin-Eco'!AU92+'Classif Prog-Admin-Eco'!AU107+'Classif Prog-Admin-Eco'!AU114</f>
        <v>34332519</v>
      </c>
      <c r="AQ11" s="42">
        <f>'Classif Prog-Admin-Eco'!AV21+'Classif Prog-Admin-Eco'!AV22+'Classif Prog-Admin-Eco'!AV23+'Classif Prog-Admin-Eco'!AV24+'Classif Prog-Admin-Eco'!AV25+'Classif Prog-Admin-Eco'!AV35+'Classif Prog-Admin-Eco'!AV67+'Classif Prog-Admin-Eco'!AV80+'Classif Prog-Admin-Eco'!AV92+'Classif Prog-Admin-Eco'!AV107+'Classif Prog-Admin-Eco'!AV114</f>
        <v>27815186</v>
      </c>
      <c r="AR11" s="42">
        <f>'Classif Prog-Admin-Eco'!AW22+'Classif Prog-Admin-Eco'!AW23+'Classif Prog-Admin-Eco'!AW25+'Classif Prog-Admin-Eco'!AW28+'Classif Prog-Admin-Eco'!AW35+'Classif Prog-Admin-Eco'!AW67+'Classif Prog-Admin-Eco'!AW80+'Classif Prog-Admin-Eco'!AW92+'Classif Prog-Admin-Eco'!AW107+'Classif Prog-Admin-Eco'!AW114+'Classif Prog-Admin-Eco'!AW27</f>
        <v>107786146</v>
      </c>
      <c r="AS11" s="44">
        <f>'Classif Prog-Admin-Eco'!AY20+'Classif Prog-Admin-Eco'!AY35+'Classif Prog-Admin-Eco'!AY67+'Classif Prog-Admin-Eco'!AY80+'Classif Prog-Admin-Eco'!AY92+'Classif Prog-Admin-Eco'!AY114</f>
        <v>238538675</v>
      </c>
      <c r="AT11" s="42">
        <f>'Classif Prog-Admin-Eco'!AZ20+'Classif Prog-Admin-Eco'!BA20+'Classif Prog-Admin-Eco'!AZ35+'Classif Prog-Admin-Eco'!BA35+'Classif Prog-Admin-Eco'!BA67+'Classif Prog-Admin-Eco'!AZ80+'Classif Prog-Admin-Eco'!AZ92+'Classif Prog-Admin-Eco'!BA92+'Classif Prog-Admin-Eco'!AZ107+'Classif Prog-Admin-Eco'!BA107+'Classif Prog-Admin-Eco'!AZ114+'Classif Prog-Admin-Eco'!BA114</f>
        <v>186362191</v>
      </c>
      <c r="AU11" s="29">
        <f>AP11+AQ11+AR11+AS11+AT11+'Classif Prog-Admin-Eco'!BC140</f>
        <v>893034217</v>
      </c>
      <c r="AV11" s="43">
        <f t="shared" si="1"/>
        <v>0.26210231372004611</v>
      </c>
      <c r="AW11" s="42">
        <f>'Classif Prog-Admin-Eco'!BD21+'Classif Prog-Admin-Eco'!BD22+'Classif Prog-Admin-Eco'!BD23+'Classif Prog-Admin-Eco'!BD24+'Classif Prog-Admin-Eco'!BD25+'Classif Prog-Admin-Eco'!BD35+'Classif Prog-Admin-Eco'!BD67+'Classif Prog-Admin-Eco'!BD80+'Classif Prog-Admin-Eco'!BD92+'Classif Prog-Admin-Eco'!BD107+'Classif Prog-Admin-Eco'!BD114</f>
        <v>35676621</v>
      </c>
      <c r="AX11" s="42">
        <f>'Classif Prog-Admin-Eco'!BE21+'Classif Prog-Admin-Eco'!BE22+'Classif Prog-Admin-Eco'!BE23+'Classif Prog-Admin-Eco'!BE24+'Classif Prog-Admin-Eco'!BE25+'Classif Prog-Admin-Eco'!BE35+'Classif Prog-Admin-Eco'!BE67+'Classif Prog-Admin-Eco'!BE80+'Classif Prog-Admin-Eco'!BE92+'Classif Prog-Admin-Eco'!BE107+'Classif Prog-Admin-Eco'!BE114</f>
        <v>27815173</v>
      </c>
      <c r="AY11" s="42">
        <f>'Classif Prog-Admin-Eco'!BF22+'Classif Prog-Admin-Eco'!BF23+'Classif Prog-Admin-Eco'!BF25+'Classif Prog-Admin-Eco'!BF28+'Classif Prog-Admin-Eco'!BF35+'Classif Prog-Admin-Eco'!BF67+'Classif Prog-Admin-Eco'!BF80+'Classif Prog-Admin-Eco'!BF92+'Classif Prog-Admin-Eco'!BF107+'Classif Prog-Admin-Eco'!BF114+'Classif Prog-Admin-Eco'!BF27</f>
        <v>107786141</v>
      </c>
      <c r="AZ11" s="44">
        <f>'Classif Prog-Admin-Eco'!BH20+'Classif Prog-Admin-Eco'!BH35+'Classif Prog-Admin-Eco'!BH67+'Classif Prog-Admin-Eco'!BH80+'Classif Prog-Admin-Eco'!BH92+'Classif Prog-Admin-Eco'!BH114</f>
        <v>346834702</v>
      </c>
      <c r="BA11" s="42">
        <f>'Classif Prog-Admin-Eco'!BI20+'Classif Prog-Admin-Eco'!BJ20+'Classif Prog-Admin-Eco'!BI35+'Classif Prog-Admin-Eco'!BJ35+'Classif Prog-Admin-Eco'!BJ67+'Classif Prog-Admin-Eco'!BI80+'Classif Prog-Admin-Eco'!BI92+'Classif Prog-Admin-Eco'!BJ92+'Classif Prog-Admin-Eco'!BI107+'Classif Prog-Admin-Eco'!BJ107+'Classif Prog-Admin-Eco'!BI114+'Classif Prog-Admin-Eco'!BJ114</f>
        <v>236097998</v>
      </c>
      <c r="BB11" s="29">
        <f>AW11+AX11+AY11+AZ11+BA11+'Classif Prog-Admin-Eco'!BL140</f>
        <v>1078910135</v>
      </c>
      <c r="BC11" s="43">
        <f t="shared" si="2"/>
        <v>0.28651700018536191</v>
      </c>
      <c r="BD11" s="46" t="s">
        <v>276</v>
      </c>
    </row>
    <row r="12" spans="1:56" ht="48" customHeight="1" x14ac:dyDescent="0.25">
      <c r="A12" s="41" t="s">
        <v>216</v>
      </c>
      <c r="B12" s="58" t="s">
        <v>217</v>
      </c>
      <c r="C12" s="6"/>
      <c r="D12" s="6"/>
      <c r="E12" s="6"/>
      <c r="F12" s="6"/>
      <c r="G12" s="216">
        <f>'[11]Classification fonct-économique'!$D$7*1000</f>
        <v>4367812.5609999998</v>
      </c>
      <c r="H12" s="216">
        <f>'[11]Classification fonct-économique'!$G$7*1000</f>
        <v>947318.88500000001</v>
      </c>
      <c r="I12" s="216">
        <f>'[11]Classification fonct-économique'!$J$7*1000</f>
        <v>1757163.6040000001</v>
      </c>
      <c r="J12" s="216">
        <f>'[11]Classification fonct-économique'!$M$7*1000</f>
        <v>130691559.35699999</v>
      </c>
      <c r="K12" s="216">
        <f>('[11]Classification fonct-économique'!$P$7+'[11]Classification fonct-économique'!$S$7)*1000</f>
        <v>100933555.07727101</v>
      </c>
      <c r="L12" s="216">
        <f>'[11]Classification fonct-économique'!$V$7*1000</f>
        <v>238697409.48427099</v>
      </c>
      <c r="M12" s="223">
        <f>L12/L19*100</f>
        <v>10.64396584465409</v>
      </c>
      <c r="N12" s="42">
        <f>'[7]Regroupement par fonction'!$D$8*1000</f>
        <v>3894392.5890000002</v>
      </c>
      <c r="O12" s="42">
        <f>'[7]Regroupement par fonction'!$G$8*1000</f>
        <v>98200</v>
      </c>
      <c r="P12" s="42">
        <f>'[7]Regroupement par fonction'!$J$8*1000</f>
        <v>1965670.9999999998</v>
      </c>
      <c r="Q12" s="42">
        <f>'[7]Regroupement par fonction'!$M$8*1000</f>
        <v>27456545.223999999</v>
      </c>
      <c r="R12" s="42">
        <f>('[7]Regroupement par fonction'!$P$8+'[7]Regroupement par fonction'!$S$8)*1000</f>
        <v>34699516.829710796</v>
      </c>
      <c r="S12" s="29">
        <f t="shared" ref="S12:S17" si="6">N12+O12+P12+Q12+R12</f>
        <v>68114325.642710805</v>
      </c>
      <c r="T12" s="43">
        <f t="shared" si="3"/>
        <v>2.4514615751379393E-2</v>
      </c>
      <c r="U12" s="42">
        <f>'[6]Regroupement par fonction'!$D$8*1000</f>
        <v>3903880.4149999996</v>
      </c>
      <c r="V12" s="42">
        <f>'[6]Regroupement par fonction'!$G$8*1000</f>
        <v>117949.99999999999</v>
      </c>
      <c r="W12" s="42">
        <f>'[6]Regroupement par fonction'!$J$8*1000</f>
        <v>2176913.5</v>
      </c>
      <c r="X12" s="42">
        <f>'[6]Regroupement par fonction'!$M$8*1000</f>
        <v>31832459.478999998</v>
      </c>
      <c r="Y12" s="42">
        <f>('[6]Regroupement par fonction'!$P$8+'[6]Regroupement par fonction'!$S$8)*1000</f>
        <v>7268204.2288998161</v>
      </c>
      <c r="Z12" s="29">
        <f t="shared" ref="Z12:Z17" si="7">U12+V12+W12+X12+Y12</f>
        <v>45299407.622899808</v>
      </c>
      <c r="AA12" s="43">
        <f t="shared" si="4"/>
        <v>1.6303436335339164E-2</v>
      </c>
      <c r="AB12" s="42">
        <f>'Classif Prog-Admin-Eco'!AC89</f>
        <v>4412844</v>
      </c>
      <c r="AC12" s="42">
        <f>'Classif Prog-Admin-Eco'!AD89</f>
        <v>153000</v>
      </c>
      <c r="AD12" s="42">
        <f>'Classif Prog-Admin-Eco'!AE89</f>
        <v>2545656</v>
      </c>
      <c r="AE12" s="42">
        <f>'Classif Prog-Admin-Eco'!AG89</f>
        <v>29089814</v>
      </c>
      <c r="AF12" s="42">
        <f>'Classif Prog-Admin-Eco'!AH89+'Classif Prog-Admin-Eco'!AI89</f>
        <v>14220169</v>
      </c>
      <c r="AG12" s="29">
        <f t="shared" ref="AG12:AG17" si="8">AB12+AC12+AD12+AE12+AF12</f>
        <v>50421483</v>
      </c>
      <c r="AH12" s="43">
        <f t="shared" si="0"/>
        <v>1.6450016284064204E-2</v>
      </c>
      <c r="AI12" s="42">
        <f>'Classif Prog-Admin-Eco'!AL89</f>
        <v>4115766.3110000002</v>
      </c>
      <c r="AJ12" s="42">
        <f>'Classif Prog-Admin-Eco'!AM89</f>
        <v>445000</v>
      </c>
      <c r="AK12" s="42">
        <f>'Classif Prog-Admin-Eco'!AN89</f>
        <v>2832656</v>
      </c>
      <c r="AL12" s="42">
        <f>'Classif Prog-Admin-Eco'!AP89</f>
        <v>31599648.800000001</v>
      </c>
      <c r="AM12" s="42">
        <f>'Classif Prog-Admin-Eco'!AQ89+'Classif Prog-Admin-Eco'!AR89</f>
        <v>3000000</v>
      </c>
      <c r="AN12" s="29">
        <f t="shared" ref="AN12:AN17" si="9">AI12+AJ12+AK12+AL12+AM12</f>
        <v>41993071.111000001</v>
      </c>
      <c r="AO12" s="43">
        <f>AN12/AN19</f>
        <v>1.3700245659054021E-2</v>
      </c>
      <c r="AP12" s="42">
        <f>'Classif Prog-Admin-Eco'!AU89</f>
        <v>4230709</v>
      </c>
      <c r="AQ12" s="42">
        <f>'Classif Prog-Admin-Eco'!AV89</f>
        <v>445000</v>
      </c>
      <c r="AR12" s="42">
        <f>'Classif Prog-Admin-Eco'!AW89</f>
        <v>2832656</v>
      </c>
      <c r="AS12" s="42">
        <f>'Classif Prog-Admin-Eco'!AY89</f>
        <v>27508456</v>
      </c>
      <c r="AT12" s="42">
        <f>'Classif Prog-Admin-Eco'!AZ89+'Classif Prog-Admin-Eco'!BA89</f>
        <v>0</v>
      </c>
      <c r="AU12" s="29">
        <f t="shared" si="5"/>
        <v>35016821</v>
      </c>
      <c r="AV12" s="43">
        <f t="shared" si="1"/>
        <v>1.0277310352175117E-2</v>
      </c>
      <c r="AW12" s="42">
        <f>'Classif Prog-Admin-Eco'!BD89</f>
        <v>4348836</v>
      </c>
      <c r="AX12" s="42">
        <f>'Classif Prog-Admin-Eco'!BE89</f>
        <v>445000</v>
      </c>
      <c r="AY12" s="42">
        <f>'Classif Prog-Admin-Eco'!BF89</f>
        <v>2832656</v>
      </c>
      <c r="AZ12" s="42">
        <f>'Classif Prog-Admin-Eco'!BH89</f>
        <v>20563495</v>
      </c>
      <c r="BA12" s="42">
        <f>'Classif Prog-Admin-Eco'!BI89+'Classif Prog-Admin-Eco'!BJ89</f>
        <v>0</v>
      </c>
      <c r="BB12" s="29">
        <f t="shared" ref="BB12:BB17" si="10">AW12+AX12+AY12+AZ12+BA12</f>
        <v>28189987</v>
      </c>
      <c r="BC12" s="43">
        <f t="shared" si="2"/>
        <v>7.4861753991256651E-3</v>
      </c>
      <c r="BD12" s="46" t="s">
        <v>275</v>
      </c>
    </row>
    <row r="13" spans="1:56" ht="35.25" customHeight="1" x14ac:dyDescent="0.25">
      <c r="A13" s="41" t="s">
        <v>218</v>
      </c>
      <c r="B13" s="58" t="s">
        <v>219</v>
      </c>
      <c r="C13" s="6"/>
      <c r="D13" s="6"/>
      <c r="E13" s="6"/>
      <c r="F13" s="6"/>
      <c r="G13" s="216">
        <f>'[11]Classification fonct-économique'!$D$13*1000</f>
        <v>64578.057999999997</v>
      </c>
      <c r="H13" s="216">
        <f>'[11]Classification fonct-économique'!$G$13*1000</f>
        <v>1406823.6189999999</v>
      </c>
      <c r="I13" s="216">
        <f>'[11]Classification fonct-économique'!$J$13*1000</f>
        <v>53567.142</v>
      </c>
      <c r="J13" s="216">
        <f>'[11]Classification fonct-économique'!$M$13*1000</f>
        <v>45246274.530000001</v>
      </c>
      <c r="K13" s="216">
        <f>'[11]Classification fonct-économique'!$S$13*1000</f>
        <v>19273813.77751575</v>
      </c>
      <c r="L13" s="216">
        <f>'[11]Classification fonct-économique'!$V$13*1000</f>
        <v>66045057.126515746</v>
      </c>
      <c r="M13" s="223">
        <f>L13/L19*100</f>
        <v>2.9450731525814273</v>
      </c>
      <c r="N13" s="42">
        <f>'[7]Regroupement par fonction'!$D$9*1000</f>
        <v>2288789.5089999996</v>
      </c>
      <c r="O13" s="42">
        <f>'[7]Regroupement par fonction'!$G$9*1000</f>
        <v>2017193.247</v>
      </c>
      <c r="P13" s="42">
        <f>'[7]Regroupement par fonction'!$J$9*1000</f>
        <v>706079.75</v>
      </c>
      <c r="Q13" s="42">
        <f>'[7]Regroupement par fonction'!$M$9*1000</f>
        <v>197321557.14967</v>
      </c>
      <c r="R13" s="42">
        <f>('[7]Regroupement par fonction'!$P$9+'[7]Regroupement par fonction'!$S$9)*1000</f>
        <v>92005415.67955631</v>
      </c>
      <c r="S13" s="29">
        <f t="shared" si="6"/>
        <v>294339035.3352263</v>
      </c>
      <c r="T13" s="43">
        <f t="shared" si="3"/>
        <v>0.10593378534970384</v>
      </c>
      <c r="U13" s="42">
        <f>'[6]Regroupement par fonction'!$D$9*1000</f>
        <v>3478937.321</v>
      </c>
      <c r="V13" s="42">
        <f>'[6]Regroupement par fonction'!$G$9*1000</f>
        <v>3199820.6989999996</v>
      </c>
      <c r="W13" s="42">
        <f>'[6]Regroupement par fonction'!$J$9*1000</f>
        <v>921013.75899999996</v>
      </c>
      <c r="X13" s="42">
        <f>'[6]Regroupement par fonction'!$M$9*1000</f>
        <v>234566304.23100001</v>
      </c>
      <c r="Y13" s="42">
        <f>('[6]Regroupement par fonction'!$P$9+'[6]Regroupement par fonction'!$S$9)*1000</f>
        <v>104301794.95572467</v>
      </c>
      <c r="Z13" s="29">
        <f t="shared" si="7"/>
        <v>346467870.96572465</v>
      </c>
      <c r="AA13" s="43">
        <f t="shared" si="4"/>
        <v>0.12469515989155452</v>
      </c>
      <c r="AB13" s="42">
        <f>'Classif Prog-Admin-Eco'!AC88+'Classif Prog-Admin-Eco'!AC91+'Classif Prog-Admin-Eco'!AC93+'Classif Prog-Admin-Eco'!AC113+'Classif Prog-Admin-Eco'!AC115+'Classif Prog-Admin-Eco'!AC116</f>
        <v>4005118</v>
      </c>
      <c r="AC13" s="42">
        <f>'Classif Prog-Admin-Eco'!AD113+'Classif Prog-Admin-Eco'!AD115+'Classif Prog-Admin-Eco'!AD116+'Classif Prog-Admin-Eco'!AD88+'Classif Prog-Admin-Eco'!AD91+'Classif Prog-Admin-Eco'!AD93</f>
        <v>4736406</v>
      </c>
      <c r="AD13" s="42">
        <f>'Classif Prog-Admin-Eco'!AE88+'Classif Prog-Admin-Eco'!AE91+'Classif Prog-Admin-Eco'!AE93+'Classif Prog-Admin-Eco'!AE116</f>
        <v>902504</v>
      </c>
      <c r="AE13" s="42">
        <f>'Classif Prog-Admin-Eco'!AG88+'Classif Prog-Admin-Eco'!AG91+'Classif Prog-Admin-Eco'!AG93+'Classif Prog-Admin-Eco'!AG113+'Classif Prog-Admin-Eco'!AG115+'Classif Prog-Admin-Eco'!AG116</f>
        <v>185795320</v>
      </c>
      <c r="AF13" s="42">
        <f>'Classif Prog-Admin-Eco'!AI93+'Classif Prog-Admin-Eco'!AH115+'Classif Prog-Admin-Eco'!AI115+'Classif Prog-Admin-Eco'!AI91</f>
        <v>76207793.998999998</v>
      </c>
      <c r="AG13" s="29">
        <f t="shared" si="8"/>
        <v>271647141.99900001</v>
      </c>
      <c r="AH13" s="43">
        <f t="shared" si="0"/>
        <v>8.8624920242886374E-2</v>
      </c>
      <c r="AI13" s="42">
        <f>'Classif Prog-Admin-Eco'!AL88+'Classif Prog-Admin-Eco'!AL91+'Classif Prog-Admin-Eco'!AL93+'Classif Prog-Admin-Eco'!AL113+'Classif Prog-Admin-Eco'!AL115+'Classif Prog-Admin-Eco'!AL116</f>
        <v>3641510.1879999996</v>
      </c>
      <c r="AJ13" s="42">
        <f>'Classif Prog-Admin-Eco'!AM113+'Classif Prog-Admin-Eco'!AM115+'Classif Prog-Admin-Eco'!AM116+'Classif Prog-Admin-Eco'!AM88+'Classif Prog-Admin-Eco'!AM91+'Classif Prog-Admin-Eco'!AM93</f>
        <v>5157406</v>
      </c>
      <c r="AK13" s="42">
        <f>'Classif Prog-Admin-Eco'!AN116+'Classif Prog-Admin-Eco'!AN88+'Classif Prog-Admin-Eco'!AN91+'Classif Prog-Admin-Eco'!AN93</f>
        <v>879715</v>
      </c>
      <c r="AL13" s="42">
        <f>'Classif Prog-Admin-Eco'!AP88+'Classif Prog-Admin-Eco'!AP91+'Classif Prog-Admin-Eco'!AP93+'Classif Prog-Admin-Eco'!AP113+'Classif Prog-Admin-Eco'!AP115+'Classif Prog-Admin-Eco'!AP116</f>
        <v>220128923.05099997</v>
      </c>
      <c r="AM13" s="42">
        <f>'Classif Prog-Admin-Eco'!AR91+'Classif Prog-Admin-Eco'!AR93+'Classif Prog-Admin-Eco'!AQ115+'Classif Prog-Admin-Eco'!AR115</f>
        <v>138481256.68000001</v>
      </c>
      <c r="AN13" s="29">
        <f t="shared" si="9"/>
        <v>368288810.91899997</v>
      </c>
      <c r="AO13" s="43">
        <f>AN13/AN19</f>
        <v>0.12015427901746151</v>
      </c>
      <c r="AP13" s="42">
        <f>'Classif Prog-Admin-Eco'!AU88+'Classif Prog-Admin-Eco'!AU91+'Classif Prog-Admin-Eco'!AU93+'Classif Prog-Admin-Eco'!AU113+'Classif Prog-Admin-Eco'!AU115+'Classif Prog-Admin-Eco'!AU116</f>
        <v>3750835</v>
      </c>
      <c r="AQ13" s="42">
        <f>'Classif Prog-Admin-Eco'!AV88+'Classif Prog-Admin-Eco'!AV91+'Classif Prog-Admin-Eco'!AV93+'Classif Prog-Admin-Eco'!AV113+'Classif Prog-Admin-Eco'!AV115+'Classif Prog-Admin-Eco'!AV116</f>
        <v>5157405</v>
      </c>
      <c r="AR13" s="42">
        <f>'Classif Prog-Admin-Eco'!AW88+'Classif Prog-Admin-Eco'!AW91+'Classif Prog-Admin-Eco'!AW93+'Classif Prog-Admin-Eco'!AW116</f>
        <v>879685</v>
      </c>
      <c r="AS13" s="42">
        <f>'Classif Prog-Admin-Eco'!AY88+'Classif Prog-Admin-Eco'!AY91+'Classif Prog-Admin-Eco'!AY93+'Classif Prog-Admin-Eco'!AY113+'Classif Prog-Admin-Eco'!AY115+'Classif Prog-Admin-Eco'!AY116</f>
        <v>258457576</v>
      </c>
      <c r="AT13" s="42">
        <f>'Classif Prog-Admin-Eco'!BA91+'Classif Prog-Admin-Eco'!BA93+'Classif Prog-Admin-Eco'!AZ115+'Classif Prog-Admin-Eco'!BA115</f>
        <v>135688171</v>
      </c>
      <c r="AU13" s="29">
        <f t="shared" si="5"/>
        <v>403933672</v>
      </c>
      <c r="AV13" s="43">
        <f t="shared" si="1"/>
        <v>0.11855307221742682</v>
      </c>
      <c r="AW13" s="42">
        <f>'Classif Prog-Admin-Eco'!BD88+'Classif Prog-Admin-Eco'!BD91+'Classif Prog-Admin-Eco'!BD93+'Classif Prog-Admin-Eco'!BD113+'Classif Prog-Admin-Eco'!BD115+'Classif Prog-Admin-Eco'!BD116</f>
        <v>3862856</v>
      </c>
      <c r="AX13" s="42">
        <f>'Classif Prog-Admin-Eco'!BE88+'Classif Prog-Admin-Eco'!BE91+'Classif Prog-Admin-Eco'!BE93+'Classif Prog-Admin-Eco'!BE113+'Classif Prog-Admin-Eco'!BE115+'Classif Prog-Admin-Eco'!BE116</f>
        <v>5157405</v>
      </c>
      <c r="AY13" s="42">
        <f>'Classif Prog-Admin-Eco'!BF88+'Classif Prog-Admin-Eco'!BF91+'Classif Prog-Admin-Eco'!BF93+'Classif Prog-Admin-Eco'!BF116</f>
        <v>879715</v>
      </c>
      <c r="AZ13" s="42">
        <f>'Classif Prog-Admin-Eco'!BH88+'Classif Prog-Admin-Eco'!BH91+'Classif Prog-Admin-Eco'!BH93+'Classif Prog-Admin-Eco'!BH113+'Classif Prog-Admin-Eco'!BH115+'Classif Prog-Admin-Eco'!BH116</f>
        <v>289477248</v>
      </c>
      <c r="BA13" s="42">
        <f>'Classif Prog-Admin-Eco'!BJ91+'Classif Prog-Admin-Eco'!BJ93+'Classif Prog-Admin-Eco'!BI115+'Classif Prog-Admin-Eco'!BJ115</f>
        <v>94708038</v>
      </c>
      <c r="BB13" s="29">
        <f t="shared" si="10"/>
        <v>394085262</v>
      </c>
      <c r="BC13" s="43">
        <f t="shared" si="2"/>
        <v>0.10465387563117332</v>
      </c>
      <c r="BD13" s="46" t="s">
        <v>251</v>
      </c>
    </row>
    <row r="14" spans="1:56" ht="31.5" customHeight="1" x14ac:dyDescent="0.25">
      <c r="A14" s="41" t="s">
        <v>220</v>
      </c>
      <c r="B14" s="58" t="s">
        <v>221</v>
      </c>
      <c r="C14" s="6"/>
      <c r="D14" s="6"/>
      <c r="E14" s="6"/>
      <c r="F14" s="6"/>
      <c r="G14" s="218">
        <f>'[11]Classification fonct-économique'!$D$8*1000</f>
        <v>32255330.191</v>
      </c>
      <c r="H14" s="218">
        <f>'[11]Classification fonct-économique'!$G$8*1000</f>
        <v>8390781.1870000008</v>
      </c>
      <c r="I14" s="218">
        <f>'[11]Classification fonct-économique'!$J$8*1000</f>
        <v>23046625.403999999</v>
      </c>
      <c r="J14" s="218">
        <f>'[11]Classification fonct-économique'!$M$8*1000</f>
        <v>9607510.9409999996</v>
      </c>
      <c r="K14" s="218">
        <f>('[11]Classification fonct-économique'!$P$8+'[11]Classification fonct-économique'!$S$8)*1000</f>
        <v>64732632.735457502</v>
      </c>
      <c r="L14" s="216">
        <f>'[11]Classification fonct-économique'!$V$8*1000</f>
        <v>138032880.4584575</v>
      </c>
      <c r="M14" s="223">
        <f>L14/L19*100</f>
        <v>6.1551454128196443</v>
      </c>
      <c r="N14" s="34">
        <f>'[7]Regroupement par fonction'!$D$10*1000</f>
        <v>43085256.388000004</v>
      </c>
      <c r="O14" s="42">
        <f>'[7]Regroupement par fonction'!$G$10*1000</f>
        <v>5736963.9720000001</v>
      </c>
      <c r="P14" s="42">
        <f>'[7]Regroupement par fonction'!$J$10*1000</f>
        <v>27125026.505000003</v>
      </c>
      <c r="Q14" s="42">
        <f>'[7]Regroupement par fonction'!$M$10*1000</f>
        <v>10325656.810000001</v>
      </c>
      <c r="R14" s="42">
        <f>('[7]Regroupement par fonction'!$P$10+'[7]Regroupement par fonction'!$S$10)*1000</f>
        <v>29336267.721000001</v>
      </c>
      <c r="S14" s="29">
        <f t="shared" si="6"/>
        <v>115609171.39600001</v>
      </c>
      <c r="T14" s="43">
        <f t="shared" si="3"/>
        <v>4.1608198970866449E-2</v>
      </c>
      <c r="U14" s="34">
        <f>'[6]Regroupement par fonction'!$D$10*1000</f>
        <v>41459146.800999999</v>
      </c>
      <c r="V14" s="42">
        <f>'[6]Regroupement par fonction'!$G$10*1000</f>
        <v>6853278.3929999983</v>
      </c>
      <c r="W14" s="42">
        <f>'[6]Regroupement par fonction'!$J$10*1000</f>
        <v>35680470.222000003</v>
      </c>
      <c r="X14" s="42">
        <f>'[6]Regroupement par fonction'!$M$10*1000</f>
        <v>10005938.370999999</v>
      </c>
      <c r="Y14" s="42">
        <f>'[6]Regroupement par fonction'!$S$10*1000</f>
        <v>27211160.251973137</v>
      </c>
      <c r="Z14" s="29">
        <f t="shared" si="7"/>
        <v>121209994.03897314</v>
      </c>
      <c r="AA14" s="43">
        <f t="shared" si="4"/>
        <v>4.3623957237406738E-2</v>
      </c>
      <c r="AB14" s="34">
        <f>'Classif Prog-Admin-Eco'!AC48</f>
        <v>47069461</v>
      </c>
      <c r="AC14" s="42">
        <f>'Classif Prog-Admin-Eco'!AD48</f>
        <v>10686567</v>
      </c>
      <c r="AD14" s="42">
        <f>'Classif Prog-Admin-Eco'!AE48</f>
        <v>37730247</v>
      </c>
      <c r="AE14" s="42">
        <f>'Classif Prog-Admin-Eco'!AG48</f>
        <v>19000000</v>
      </c>
      <c r="AF14" s="42">
        <f>'Classif Prog-Admin-Eco'!AH48+'Classif Prog-Admin-Eco'!AI48</f>
        <v>35625192</v>
      </c>
      <c r="AG14" s="29">
        <f t="shared" si="8"/>
        <v>150111467</v>
      </c>
      <c r="AH14" s="43">
        <f t="shared" si="0"/>
        <v>4.8973888304212836E-2</v>
      </c>
      <c r="AI14" s="42">
        <f>'Classif Prog-Admin-Eco'!AL48</f>
        <v>46553020.627999999</v>
      </c>
      <c r="AJ14" s="42">
        <f>'Classif Prog-Admin-Eco'!AM48</f>
        <v>11057359.720000001</v>
      </c>
      <c r="AK14" s="42">
        <f>'Classif Prog-Admin-Eco'!AN48</f>
        <v>47359455.079999998</v>
      </c>
      <c r="AL14" s="42">
        <f>'Classif Prog-Admin-Eco'!AP48</f>
        <v>31273587.977000002</v>
      </c>
      <c r="AM14" s="42">
        <f>'Classif Prog-Admin-Eco'!AQ48+'Classif Prog-Admin-Eco'!AR48</f>
        <v>61811084.814999998</v>
      </c>
      <c r="AN14" s="29">
        <f t="shared" si="9"/>
        <v>198054508.22</v>
      </c>
      <c r="AO14" s="43">
        <f t="shared" ref="AO8:AO17" si="11">AN14/$AU$19</f>
        <v>5.812828205119927E-2</v>
      </c>
      <c r="AP14" s="42">
        <f>'Classif Prog-Admin-Eco'!AU48</f>
        <v>48183318</v>
      </c>
      <c r="AQ14" s="42">
        <f>'Classif Prog-Admin-Eco'!AV48</f>
        <v>10686566</v>
      </c>
      <c r="AR14" s="42">
        <f>'Classif Prog-Admin-Eco'!AW48</f>
        <v>47730243</v>
      </c>
      <c r="AS14" s="42">
        <f>'Classif Prog-Admin-Eco'!AY48</f>
        <v>52553338</v>
      </c>
      <c r="AT14" s="42">
        <f>'Classif Prog-Admin-Eco'!BA48</f>
        <v>72550500</v>
      </c>
      <c r="AU14" s="29">
        <f t="shared" si="5"/>
        <v>231703965</v>
      </c>
      <c r="AV14" s="43">
        <f t="shared" si="1"/>
        <v>6.8004275948822454E-2</v>
      </c>
      <c r="AW14" s="42">
        <f>'Classif Prog-Admin-Eco'!BD48</f>
        <v>49823942</v>
      </c>
      <c r="AX14" s="42">
        <f>'Classif Prog-Admin-Eco'!BE48</f>
        <v>10686547</v>
      </c>
      <c r="AY14" s="42">
        <f>'Classif Prog-Admin-Eco'!BF48</f>
        <v>47730248</v>
      </c>
      <c r="AZ14" s="42">
        <f>'Classif Prog-Admin-Eco'!BH48</f>
        <v>63885369</v>
      </c>
      <c r="BA14" s="42">
        <f>'Classif Prog-Admin-Eco'!BJ48</f>
        <v>76334000</v>
      </c>
      <c r="BB14" s="29">
        <f t="shared" si="10"/>
        <v>248460106</v>
      </c>
      <c r="BC14" s="43">
        <f t="shared" si="2"/>
        <v>6.5981439906352385E-2</v>
      </c>
      <c r="BD14" s="46" t="s">
        <v>222</v>
      </c>
    </row>
    <row r="15" spans="1:56" ht="31.5" customHeight="1" x14ac:dyDescent="0.25">
      <c r="A15" s="41" t="s">
        <v>223</v>
      </c>
      <c r="B15" s="58" t="s">
        <v>224</v>
      </c>
      <c r="C15" s="6"/>
      <c r="D15" s="6"/>
      <c r="E15" s="6"/>
      <c r="F15" s="6"/>
      <c r="G15" s="218">
        <f>'[11]Classification fonct-économique'!$D$11*1000</f>
        <v>1992711.8629999999</v>
      </c>
      <c r="H15" s="218">
        <f>'[11]Classification fonct-économique'!$G$11*1000</f>
        <v>2800247.1340000001</v>
      </c>
      <c r="I15" s="218">
        <f>'[11]Classification fonct-économique'!$J$11*1000</f>
        <v>9375884.0529999994</v>
      </c>
      <c r="J15" s="218">
        <f>'[11]Classification fonct-économique'!$M$11*1000</f>
        <v>51169250.085000001</v>
      </c>
      <c r="K15" s="218">
        <f>('[11]Classification fonct-économique'!$P$11+'[11]Classification fonct-économique'!$S$11)*1000</f>
        <v>16987964.495487101</v>
      </c>
      <c r="L15" s="216">
        <f>'[11]Classification fonct-économique'!$V$11*1000</f>
        <v>82326057.630487099</v>
      </c>
      <c r="M15" s="223">
        <f>L15/L19*100</f>
        <v>3.6710735463665407</v>
      </c>
      <c r="N15" s="34">
        <f>'[7]Regroupement par fonction'!$D$11*1000</f>
        <v>2378218.878</v>
      </c>
      <c r="O15" s="42">
        <f>'[7]Regroupement par fonction'!$G$11*1000</f>
        <v>4182587.5070000002</v>
      </c>
      <c r="P15" s="42">
        <f>'[7]Regroupement par fonction'!$J$11*1000</f>
        <v>6580197.7039999999</v>
      </c>
      <c r="Q15" s="42">
        <f>'[7]Regroupement par fonction'!$M$11*1000</f>
        <v>49803547.273000002</v>
      </c>
      <c r="R15" s="42">
        <f>('[7]Regroupement par fonction'!$P$11+'[7]Regroupement par fonction'!$S$11)*1000</f>
        <v>15288895.339</v>
      </c>
      <c r="S15" s="29">
        <f t="shared" si="6"/>
        <v>78233446.701000005</v>
      </c>
      <c r="T15" s="43">
        <f t="shared" si="3"/>
        <v>2.8156527524636418E-2</v>
      </c>
      <c r="U15" s="34">
        <f>'[6]Regroupement par fonction'!$D$11*1000</f>
        <v>2170431.0459999996</v>
      </c>
      <c r="V15" s="42">
        <f>'[6]Regroupement par fonction'!$G$11*1000</f>
        <v>4552754.1739999996</v>
      </c>
      <c r="W15" s="42">
        <f>'[6]Regroupement par fonction'!$J$11*1000</f>
        <v>10408514.899999999</v>
      </c>
      <c r="X15" s="42">
        <f>'[6]Regroupement par fonction'!$M$11*1000</f>
        <v>58667613.900000006</v>
      </c>
      <c r="Y15" s="42">
        <f>'[6]Regroupement par fonction'!$S$11*1000</f>
        <v>10756497.262776589</v>
      </c>
      <c r="Z15" s="29">
        <f t="shared" si="7"/>
        <v>86555811.282776594</v>
      </c>
      <c r="AA15" s="43">
        <f t="shared" si="4"/>
        <v>3.1151779521041895E-2</v>
      </c>
      <c r="AB15" s="34">
        <f>'Classif Prog-Admin-Eco'!AC94+'Classif Prog-Admin-Eco'!AC117</f>
        <v>2542001</v>
      </c>
      <c r="AC15" s="42">
        <f>'Classif Prog-Admin-Eco'!AD117+'Classif Prog-Admin-Eco'!AD94</f>
        <v>5492960.9999999944</v>
      </c>
      <c r="AD15" s="42">
        <f>'Classif Prog-Admin-Eco'!AE94+'Classif Prog-Admin-Eco'!AE117</f>
        <v>10388855</v>
      </c>
      <c r="AE15" s="42">
        <f>'Classif Prog-Admin-Eco'!AG117+'Classif Prog-Admin-Eco'!AG94</f>
        <v>48296085</v>
      </c>
      <c r="AF15" s="42">
        <f>'Classif Prog-Admin-Eco'!AH117+'Classif Prog-Admin-Eco'!AI117</f>
        <v>34427290</v>
      </c>
      <c r="AG15" s="29">
        <f t="shared" si="8"/>
        <v>101147192</v>
      </c>
      <c r="AH15" s="43">
        <f t="shared" si="0"/>
        <v>3.2999286345611223E-2</v>
      </c>
      <c r="AI15" s="42">
        <f>'Classif Prog-Admin-Eco'!AL117+'Classif Prog-Admin-Eco'!AL94</f>
        <v>2198877.4900000002</v>
      </c>
      <c r="AJ15" s="42">
        <f>'Classif Prog-Admin-Eco'!AM94+'Classif Prog-Admin-Eco'!AM117</f>
        <v>5402577</v>
      </c>
      <c r="AK15" s="42">
        <f>'Classif Prog-Admin-Eco'!AN117+'Classif Prog-Admin-Eco'!AN94</f>
        <v>13479239</v>
      </c>
      <c r="AL15" s="42">
        <f>'Classif Prog-Admin-Eco'!AP94+'Classif Prog-Admin-Eco'!AP117</f>
        <v>50469494.619000003</v>
      </c>
      <c r="AM15" s="42">
        <f>'Classif Prog-Admin-Eco'!AQ117+'Classif Prog-Admin-Eco'!AR117</f>
        <v>0</v>
      </c>
      <c r="AN15" s="29">
        <f t="shared" si="9"/>
        <v>71550188.108999997</v>
      </c>
      <c r="AO15" s="43">
        <f>AN15/AN19</f>
        <v>2.3343259449963162E-2</v>
      </c>
      <c r="AP15" s="42">
        <f>'Classif Prog-Admin-Eco'!AU117+'Classif Prog-Admin-Eco'!AU94</f>
        <v>2272976</v>
      </c>
      <c r="AQ15" s="42">
        <f>'Classif Prog-Admin-Eco'!AV94+'Classif Prog-Admin-Eco'!AV117</f>
        <v>5402576</v>
      </c>
      <c r="AR15" s="42">
        <f>'Classif Prog-Admin-Eco'!AW117+'Classif Prog-Admin-Eco'!AW94</f>
        <v>13479239</v>
      </c>
      <c r="AS15" s="42">
        <f>'Classif Prog-Admin-Eco'!AY94+'Classif Prog-Admin-Eco'!AY117</f>
        <v>47947791</v>
      </c>
      <c r="AT15" s="42">
        <f>'Classif Prog-Admin-Eco'!AZ117+'Classif Prog-Admin-Eco'!BA117</f>
        <v>0</v>
      </c>
      <c r="AU15" s="29">
        <f t="shared" si="5"/>
        <v>69102582</v>
      </c>
      <c r="AV15" s="43">
        <f t="shared" si="1"/>
        <v>2.0281357960810601E-2</v>
      </c>
      <c r="AW15" s="42">
        <f>'Classif Prog-Admin-Eco'!BD117+'Classif Prog-Admin-Eco'!BD94</f>
        <v>2350039</v>
      </c>
      <c r="AX15" s="42">
        <f>'Classif Prog-Admin-Eco'!BE94+'Classif Prog-Admin-Eco'!BE117</f>
        <v>5402577</v>
      </c>
      <c r="AY15" s="42">
        <f>'Classif Prog-Admin-Eco'!BF117+'Classif Prog-Admin-Eco'!BF94</f>
        <v>13479235</v>
      </c>
      <c r="AZ15" s="42">
        <f>'Classif Prog-Admin-Eco'!BH94+'Classif Prog-Admin-Eco'!BH117</f>
        <v>40631400</v>
      </c>
      <c r="BA15" s="42">
        <f>'Classif Prog-Admin-Eco'!BI117+'Classif Prog-Admin-Eco'!BJ117</f>
        <v>0</v>
      </c>
      <c r="BB15" s="29">
        <f t="shared" si="10"/>
        <v>61863251</v>
      </c>
      <c r="BC15" s="43">
        <f t="shared" si="2"/>
        <v>1.6428498095658443E-2</v>
      </c>
      <c r="BD15" s="46" t="s">
        <v>225</v>
      </c>
    </row>
    <row r="16" spans="1:56" ht="35.25" customHeight="1" x14ac:dyDescent="0.25">
      <c r="A16" s="41" t="s">
        <v>226</v>
      </c>
      <c r="B16" s="58" t="s">
        <v>227</v>
      </c>
      <c r="C16" s="6"/>
      <c r="D16" s="6"/>
      <c r="E16" s="6"/>
      <c r="F16" s="6"/>
      <c r="G16" s="218">
        <f>'[11]Classification fonct-économique'!$D$6*1000</f>
        <v>211609624.028</v>
      </c>
      <c r="H16" s="218">
        <f>'[11]Classification fonct-économique'!$G$6*1000</f>
        <v>29612076.316999998</v>
      </c>
      <c r="I16" s="218">
        <f>'[11]Classification fonct-économique'!$J$6*1000</f>
        <v>45464378.714999996</v>
      </c>
      <c r="J16" s="218">
        <f>'[11]Classification fonct-économique'!$M$6*1000</f>
        <v>33355858.982000005</v>
      </c>
      <c r="K16" s="218">
        <v>16150815</v>
      </c>
      <c r="L16" s="216">
        <f>'[11]Classification fonct-économique'!$V$6*1000</f>
        <v>336192805.18237007</v>
      </c>
      <c r="M16" s="223">
        <f>L16/L19*100</f>
        <v>14.991468668684464</v>
      </c>
      <c r="N16" s="34">
        <f>'[7]Regroupement par fonction'!$D$12*1000</f>
        <v>241995632.05500001</v>
      </c>
      <c r="O16" s="42">
        <f>'[7]Regroupement par fonction'!$G$12*1000</f>
        <v>46564124.053000003</v>
      </c>
      <c r="P16" s="42">
        <f>'[7]Regroupement par fonction'!$J$12*1000</f>
        <v>51742836.221999995</v>
      </c>
      <c r="Q16" s="42">
        <f>'[7]Regroupement par fonction'!$M$12*1000</f>
        <v>37887077.774999999</v>
      </c>
      <c r="R16" s="42">
        <f>('[7]Regroupement par fonction'!$P$12+'[7]Regroupement par fonction'!$S$12)*1000</f>
        <v>7276875.7670000009</v>
      </c>
      <c r="S16" s="29">
        <f>'[7]Regroupement par fonction'!$V$12*1000</f>
        <v>385466545.87199998</v>
      </c>
      <c r="T16" s="43">
        <f t="shared" si="3"/>
        <v>0.13873093755094343</v>
      </c>
      <c r="U16" s="34">
        <f>'[6]Regroupement par fonction'!$D$12*1000</f>
        <v>245531597.433</v>
      </c>
      <c r="V16" s="42">
        <f>'[6]Regroupement par fonction'!$G$12*1000</f>
        <v>60666566.281000003</v>
      </c>
      <c r="W16" s="42">
        <f>'[6]Regroupement par fonction'!$J$12*1000</f>
        <v>64557322.125000007</v>
      </c>
      <c r="X16" s="42">
        <f>'[6]Regroupement par fonction'!$M$12*1000</f>
        <v>36741096.241999999</v>
      </c>
      <c r="Y16" s="42">
        <f>('[6]Regroupement par fonction'!$P$12+'[6]Regroupement par fonction'!$S$12)*1000</f>
        <v>2864580.9187678867</v>
      </c>
      <c r="Z16" s="29">
        <f t="shared" si="7"/>
        <v>410361162.99976784</v>
      </c>
      <c r="AA16" s="43">
        <f>Z16/Z19</f>
        <v>0.16367401304313181</v>
      </c>
      <c r="AB16" s="34">
        <f>'Classif Prog-Admin-Eco'!AC52+'Classif Prog-Admin-Eco'!AC57+'Classif Prog-Admin-Eco'!AC62</f>
        <v>285380187</v>
      </c>
      <c r="AC16" s="42">
        <f>'Classif Prog-Admin-Eco'!AD62+'Classif Prog-Admin-Eco'!AD57+'Classif Prog-Admin-Eco'!AD52</f>
        <v>55882349</v>
      </c>
      <c r="AD16" s="42">
        <f>'Classif Prog-Admin-Eco'!AE62+'Classif Prog-Admin-Eco'!AE57+'Classif Prog-Admin-Eco'!AE52</f>
        <v>68936514</v>
      </c>
      <c r="AE16" s="42">
        <f>'Classif Prog-Admin-Eco'!AG62+'Classif Prog-Admin-Eco'!AG57+'Classif Prog-Admin-Eco'!AG52</f>
        <v>41714941</v>
      </c>
      <c r="AF16" s="42">
        <f>'Classif Prog-Admin-Eco'!AI52+'Classif Prog-Admin-Eco'!AH57+'Classif Prog-Admin-Eco'!AI57</f>
        <v>48822073</v>
      </c>
      <c r="AG16" s="29">
        <f t="shared" si="8"/>
        <v>500736064</v>
      </c>
      <c r="AH16" s="43">
        <f t="shared" si="0"/>
        <v>0.16336521491877212</v>
      </c>
      <c r="AI16" s="42">
        <f>'Classif Prog-Admin-Eco'!AL52+'Classif Prog-Admin-Eco'!AL57+'Classif Prog-Admin-Eco'!AL62</f>
        <v>272095897.35600001</v>
      </c>
      <c r="AJ16" s="42">
        <f>'Classif Prog-Admin-Eco'!AM52+'Classif Prog-Admin-Eco'!AM57+'Classif Prog-Admin-Eco'!AM62</f>
        <v>59090439.445</v>
      </c>
      <c r="AK16" s="42">
        <f>'Classif Prog-Admin-Eco'!AN52+'Classif Prog-Admin-Eco'!AN57+'Classif Prog-Admin-Eco'!AN62</f>
        <v>69728423.943000004</v>
      </c>
      <c r="AL16" s="42">
        <f>'Classif Prog-Admin-Eco'!AP52+'Classif Prog-Admin-Eco'!AP57+'Classif Prog-Admin-Eco'!AP62</f>
        <v>55770478.585000001</v>
      </c>
      <c r="AM16" s="42">
        <f>'Classif Prog-Admin-Eco'!AR52+'Classif Prog-Admin-Eco'!AQ57+'Classif Prog-Admin-Eco'!AR57</f>
        <v>152898141.102</v>
      </c>
      <c r="AN16" s="29">
        <f t="shared" si="9"/>
        <v>609583380.43099999</v>
      </c>
      <c r="AO16" s="43">
        <f>AN16/AN19</f>
        <v>0.19887666799853654</v>
      </c>
      <c r="AP16" s="42">
        <f>'Classif Prog-Admin-Eco'!AU52+'Classif Prog-Admin-Eco'!AU57+'Classif Prog-Admin-Eco'!AU62</f>
        <v>293455393</v>
      </c>
      <c r="AQ16" s="42">
        <f>'Classif Prog-Admin-Eco'!AV52+'Classif Prog-Admin-Eco'!AV57+'Classif Prog-Admin-Eco'!AV62</f>
        <v>55817037</v>
      </c>
      <c r="AR16" s="42">
        <f>'Classif Prog-Admin-Eco'!AW52+'Classif Prog-Admin-Eco'!AW57+'Classif Prog-Admin-Eco'!AW62</f>
        <v>72680748</v>
      </c>
      <c r="AS16" s="42">
        <f>'Classif Prog-Admin-Eco'!AY52+'Classif Prog-Admin-Eco'!AY57+'Classif Prog-Admin-Eco'!AY62</f>
        <v>74385308</v>
      </c>
      <c r="AT16" s="42">
        <f>'Classif Prog-Admin-Eco'!AZ57+'Classif Prog-Admin-Eco'!BA57</f>
        <v>90569917</v>
      </c>
      <c r="AU16" s="29">
        <f t="shared" si="5"/>
        <v>586908403</v>
      </c>
      <c r="AV16" s="43">
        <f>AU16/AU19</f>
        <v>0.17225549417893946</v>
      </c>
      <c r="AW16" s="42">
        <f>'Classif Prog-Admin-Eco'!BD52+'Classif Prog-Admin-Eco'!BD57+'Classif Prog-Admin-Eco'!BD62</f>
        <v>310158248</v>
      </c>
      <c r="AX16" s="42">
        <f>'Classif Prog-Admin-Eco'!BE52+'Classif Prog-Admin-Eco'!BE57+'Classif Prog-Admin-Eco'!BE62</f>
        <v>55500505</v>
      </c>
      <c r="AY16" s="42">
        <f>'Classif Prog-Admin-Eco'!BF52+'Classif Prog-Admin-Eco'!BF57+'Classif Prog-Admin-Eco'!BF62</f>
        <v>72680748</v>
      </c>
      <c r="AZ16" s="42">
        <f>'Classif Prog-Admin-Eco'!BH52+'Classif Prog-Admin-Eco'!BH57+'Classif Prog-Admin-Eco'!BH62</f>
        <v>92381970</v>
      </c>
      <c r="BA16" s="42">
        <f>'Classif Prog-Admin-Eco'!BI57+'Classif Prog-Admin-Eco'!BJ57</f>
        <v>24480550</v>
      </c>
      <c r="BB16" s="29">
        <f t="shared" si="10"/>
        <v>555202021</v>
      </c>
      <c r="BC16" s="43">
        <f>BB16/BB19</f>
        <v>0.14744028477753648</v>
      </c>
      <c r="BD16" s="46" t="s">
        <v>228</v>
      </c>
    </row>
    <row r="17" spans="1:56" ht="27" customHeight="1" x14ac:dyDescent="0.25">
      <c r="A17" s="41" t="s">
        <v>229</v>
      </c>
      <c r="B17" s="58" t="s">
        <v>230</v>
      </c>
      <c r="C17" s="6"/>
      <c r="D17" s="6"/>
      <c r="E17" s="6"/>
      <c r="F17" s="6"/>
      <c r="G17" s="216">
        <f>'[11]Classification fonct-économique'!$D$9*1000</f>
        <v>1720869.2169999999</v>
      </c>
      <c r="H17" s="216">
        <f>'[11]Classification fonct-économique'!$G$9*1000</f>
        <v>2179436.7050000001</v>
      </c>
      <c r="I17" s="216">
        <v>102509502</v>
      </c>
      <c r="J17" s="216">
        <v>344607</v>
      </c>
      <c r="K17" s="6">
        <v>0</v>
      </c>
      <c r="L17" s="216">
        <v>106754734</v>
      </c>
      <c r="M17" s="223">
        <f>L17/L19*100</f>
        <v>4.7603941111309345</v>
      </c>
      <c r="N17" s="42">
        <f>'[7]Regroupement par fonction'!$D$13*1000</f>
        <v>2729853.0300000003</v>
      </c>
      <c r="O17" s="42">
        <f>'[7]Regroupement par fonction'!$G$13*1000</f>
        <v>2306397.9930000002</v>
      </c>
      <c r="P17" s="42">
        <f>'[7]Regroupement par fonction'!$J$13*1000</f>
        <v>88353745.470000014</v>
      </c>
      <c r="Q17" s="42">
        <f>'[7]Regroupement par fonction'!$M$13*1000</f>
        <v>2034103.5730000001</v>
      </c>
      <c r="R17" s="42">
        <f>('[7]Regroupement par fonction'!$P$13+'[7]Regroupement par fonction'!$S$13)*1000</f>
        <v>26651307.578000002</v>
      </c>
      <c r="S17" s="29">
        <f t="shared" si="6"/>
        <v>122075407.64400002</v>
      </c>
      <c r="T17" s="43">
        <f t="shared" si="3"/>
        <v>4.3935423023686901E-2</v>
      </c>
      <c r="U17" s="42">
        <f>'[6]Regroupement par fonction'!$D$13*1000</f>
        <v>2742678.4000000004</v>
      </c>
      <c r="V17" s="42">
        <f>'[6]Regroupement par fonction'!$G$13*1000</f>
        <v>2937693.5280000004</v>
      </c>
      <c r="W17" s="42">
        <f>'[6]Regroupement par fonction'!$J$13*1000</f>
        <v>91306158.584999993</v>
      </c>
      <c r="X17" s="42">
        <f>'[6]Regroupement par fonction'!$M$13*1000</f>
        <v>14201557.318</v>
      </c>
      <c r="Y17" s="42">
        <f>('[6]Regroupement par fonction'!$P$13+'[6]Regroupement par fonction'!$S$13)*1000</f>
        <v>23434241.94811425</v>
      </c>
      <c r="Z17" s="29">
        <f t="shared" si="7"/>
        <v>134622329.77911425</v>
      </c>
      <c r="AA17" s="43">
        <f>Z17/$AG$19</f>
        <v>4.8451110026421218E-2</v>
      </c>
      <c r="AB17" s="42">
        <f>'Classif Prog-Admin-Eco'!AC103+'Classif Prog-Admin-Eco'!AC26</f>
        <v>3030065</v>
      </c>
      <c r="AC17" s="42">
        <f>'Classif Prog-Admin-Eco'!AD26+'Classif Prog-Admin-Eco'!AD27+'Classif Prog-Admin-Eco'!AD103</f>
        <v>9271705</v>
      </c>
      <c r="AD17" s="42">
        <f>'Classif Prog-Admin-Eco'!AE103+'Classif Prog-Admin-Eco'!AE26</f>
        <v>102085015</v>
      </c>
      <c r="AE17" s="42">
        <f>'Classif Prog-Admin-Eco'!AG103</f>
        <v>15511068</v>
      </c>
      <c r="AF17" s="42">
        <f>'Classif Prog-Admin-Eco'!AI103</f>
        <v>2686000</v>
      </c>
      <c r="AG17" s="29">
        <f t="shared" si="8"/>
        <v>132583853</v>
      </c>
      <c r="AH17" s="43">
        <f t="shared" si="0"/>
        <v>4.325550164508201E-2</v>
      </c>
      <c r="AI17" s="42">
        <f>'Classif Prog-Admin-Eco'!AL103+'Classif Prog-Admin-Eco'!AL26</f>
        <v>3095755.1760000004</v>
      </c>
      <c r="AJ17" s="42">
        <f>'Classif Prog-Admin-Eco'!AM26+'Classif Prog-Admin-Eco'!AM27+'Classif Prog-Admin-Eco'!AM103</f>
        <v>4453736.8</v>
      </c>
      <c r="AK17" s="42">
        <f>'Classif Prog-Admin-Eco'!AN103+'Classif Prog-Admin-Eco'!AN26</f>
        <v>92352983.200000003</v>
      </c>
      <c r="AL17" s="42">
        <f>'Classif Prog-Admin-Eco'!AP103</f>
        <v>19511067.999000002</v>
      </c>
      <c r="AM17" s="42">
        <f>'Classif Prog-Admin-Eco'!AR103</f>
        <v>0</v>
      </c>
      <c r="AN17" s="29">
        <f t="shared" si="9"/>
        <v>119413543.175</v>
      </c>
      <c r="AO17" s="43">
        <f>AN17/AN19</f>
        <v>3.8958686117315386E-2</v>
      </c>
      <c r="AP17" s="42">
        <f>'Classif Prog-Admin-Eco'!AU26+'Classif Prog-Admin-Eco'!AU103</f>
        <v>3208488</v>
      </c>
      <c r="AQ17" s="42">
        <f>'Classif Prog-Admin-Eco'!AV26+'Classif Prog-Admin-Eco'!AV27+'Classif Prog-Admin-Eco'!AV103</f>
        <v>4453737</v>
      </c>
      <c r="AR17" s="42">
        <f>'Classif Prog-Admin-Eco'!AW103+'Classif Prog-Admin-Eco'!AW26</f>
        <v>92552983</v>
      </c>
      <c r="AS17" s="42">
        <f>'Classif Prog-Admin-Eco'!AY103</f>
        <v>16030173</v>
      </c>
      <c r="AT17" s="42">
        <f>'Classif Prog-Admin-Eco'!BA103</f>
        <v>0</v>
      </c>
      <c r="AU17" s="29">
        <f t="shared" si="5"/>
        <v>116245381</v>
      </c>
      <c r="AV17" s="43">
        <f t="shared" si="1"/>
        <v>3.4117599011738976E-2</v>
      </c>
      <c r="AW17" s="42">
        <f>'Classif Prog-Admin-Eco'!BD26+'Classif Prog-Admin-Eco'!BD103</f>
        <v>3320843</v>
      </c>
      <c r="AX17" s="42">
        <f>'Classif Prog-Admin-Eco'!BE26+'Classif Prog-Admin-Eco'!BE27+'Classif Prog-Admin-Eco'!BE103</f>
        <v>4453737</v>
      </c>
      <c r="AY17" s="42">
        <f>'Classif Prog-Admin-Eco'!BF103+'Classif Prog-Admin-Eco'!BF26</f>
        <v>93852982</v>
      </c>
      <c r="AZ17" s="42">
        <f>'Classif Prog-Admin-Eco'!BH103</f>
        <v>16030173</v>
      </c>
      <c r="BA17" s="42">
        <f>'Classif Prog-Admin-Eco'!BJ103</f>
        <v>0</v>
      </c>
      <c r="BB17" s="29">
        <f t="shared" si="10"/>
        <v>117657735</v>
      </c>
      <c r="BC17" s="43">
        <f t="shared" si="2"/>
        <v>3.1245365287818214E-2</v>
      </c>
      <c r="BD17" s="46" t="s">
        <v>239</v>
      </c>
    </row>
    <row r="18" spans="1:56" ht="10.5" customHeight="1" x14ac:dyDescent="0.25">
      <c r="A18" s="9"/>
      <c r="B18" s="9"/>
      <c r="C18" s="9"/>
      <c r="D18" s="9"/>
      <c r="E18" s="9"/>
      <c r="F18" s="9"/>
      <c r="G18" s="219"/>
      <c r="H18" s="219"/>
      <c r="I18" s="219"/>
      <c r="J18" s="21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</row>
    <row r="19" spans="1:56" s="52" customFormat="1" ht="36.75" customHeight="1" x14ac:dyDescent="0.25">
      <c r="A19" s="251" t="s">
        <v>231</v>
      </c>
      <c r="B19" s="251"/>
      <c r="C19" s="48"/>
      <c r="D19" s="48"/>
      <c r="E19" s="48"/>
      <c r="F19" s="48"/>
      <c r="G19" s="220">
        <f>G8+G9+G10+G11+G12+G13+G14+G15+G16+G17</f>
        <v>444109320.78600001</v>
      </c>
      <c r="H19" s="220">
        <f t="shared" ref="H19:K19" si="12">H8+H9+H10+H11+H12+H13+H14+H15+H16+H17</f>
        <v>154219992.93200004</v>
      </c>
      <c r="I19" s="220">
        <f t="shared" si="12"/>
        <v>526706005.09499985</v>
      </c>
      <c r="J19" s="220">
        <f>J8+J9+J10+J11+J12+J13+J14+J15+J16+J17</f>
        <v>572410032.69799995</v>
      </c>
      <c r="K19" s="220">
        <f t="shared" si="12"/>
        <v>366450042.88386768</v>
      </c>
      <c r="L19" s="48">
        <f>L8+L9+L10+L11+L12+L13+L14+L15+L16+L17</f>
        <v>2242560836.5152378</v>
      </c>
      <c r="M19" s="224">
        <f>SUM(M8:M18)</f>
        <v>100.00000000000001</v>
      </c>
      <c r="N19" s="49">
        <f t="shared" ref="N19:S19" si="13">SUM(N8:N17)</f>
        <v>509916718.148</v>
      </c>
      <c r="O19" s="49">
        <f t="shared" si="13"/>
        <v>149179882.54599997</v>
      </c>
      <c r="P19" s="49">
        <f t="shared" si="13"/>
        <v>579085300.421</v>
      </c>
      <c r="Q19" s="49">
        <f t="shared" si="13"/>
        <v>579617853.01099992</v>
      </c>
      <c r="R19" s="49">
        <f t="shared" si="13"/>
        <v>432007590.4167465</v>
      </c>
      <c r="S19" s="49">
        <f t="shared" si="13"/>
        <v>2440035654.5427465</v>
      </c>
      <c r="T19" s="49"/>
      <c r="U19" s="49">
        <f t="shared" ref="U19:Z19" si="14">SUM(U8:U17)</f>
        <v>523217713.50399995</v>
      </c>
      <c r="V19" s="49">
        <f t="shared" si="14"/>
        <v>162932414.96700001</v>
      </c>
      <c r="W19" s="49">
        <f t="shared" si="14"/>
        <v>628427763.91300011</v>
      </c>
      <c r="X19" s="49">
        <f t="shared" si="14"/>
        <v>624589993.71199989</v>
      </c>
      <c r="Y19" s="49">
        <f t="shared" si="14"/>
        <v>335817924.10117763</v>
      </c>
      <c r="Z19" s="49">
        <f t="shared" si="14"/>
        <v>2507185810.1971774</v>
      </c>
      <c r="AA19" s="49"/>
      <c r="AB19" s="50">
        <f t="shared" ref="AB19:AG19" si="15">SUM(AB8:AB17)</f>
        <v>633882000</v>
      </c>
      <c r="AC19" s="50">
        <f t="shared" si="15"/>
        <v>226017999.99199998</v>
      </c>
      <c r="AD19" s="50">
        <f t="shared" si="15"/>
        <v>669300000</v>
      </c>
      <c r="AE19" s="50">
        <f t="shared" si="15"/>
        <v>584062000</v>
      </c>
      <c r="AF19" s="50">
        <f t="shared" si="15"/>
        <v>426257000</v>
      </c>
      <c r="AG19" s="49">
        <f t="shared" si="15"/>
        <v>2778518999.9920001</v>
      </c>
      <c r="AH19" s="49"/>
      <c r="AI19" s="50">
        <f t="shared" ref="AI19:AN19" si="16">SUM(AI8:AI17)</f>
        <v>643910999.7980001</v>
      </c>
      <c r="AJ19" s="50">
        <f t="shared" si="16"/>
        <v>226360000.75100002</v>
      </c>
      <c r="AK19" s="50">
        <f t="shared" si="16"/>
        <v>715879000.37600005</v>
      </c>
      <c r="AL19" s="50">
        <f t="shared" si="16"/>
        <v>690952709.72699988</v>
      </c>
      <c r="AM19" s="50">
        <f t="shared" si="16"/>
        <v>520729999.815</v>
      </c>
      <c r="AN19" s="50">
        <f t="shared" si="16"/>
        <v>3065132710.467</v>
      </c>
      <c r="AO19" s="50"/>
      <c r="AP19" s="50">
        <f>SUM(AP8:AP17)</f>
        <v>737582990</v>
      </c>
      <c r="AQ19" s="50">
        <f>SUM(AQ8:AQ17)</f>
        <v>278601991</v>
      </c>
      <c r="AR19" s="50">
        <f>SUM(AR8:AR17)</f>
        <v>787779965</v>
      </c>
      <c r="AS19" s="50">
        <f>SUM(AS8:AS17)</f>
        <v>804532055</v>
      </c>
      <c r="AT19" s="50">
        <f>SUM(AT8:AT17)</f>
        <v>499799999</v>
      </c>
      <c r="AU19" s="50">
        <f>AU8+AU9+AU10+AU11+AU12+AU13+AU14+AU15+AU16+AU17</f>
        <v>3407197000</v>
      </c>
      <c r="AV19" s="50"/>
      <c r="AW19" s="51">
        <f t="shared" ref="AW19:BB19" si="17">AW8+AW9+AW10+AW11+AW12+AW13+AW14+AW15+AW16+AW17</f>
        <v>805049943</v>
      </c>
      <c r="AX19" s="51">
        <f t="shared" si="17"/>
        <v>352201949</v>
      </c>
      <c r="AY19" s="51">
        <f t="shared" si="17"/>
        <v>866299990</v>
      </c>
      <c r="AZ19" s="51">
        <f t="shared" si="17"/>
        <v>974294117</v>
      </c>
      <c r="BA19" s="51">
        <f t="shared" si="17"/>
        <v>442360001</v>
      </c>
      <c r="BB19" s="144">
        <f t="shared" si="17"/>
        <v>3765606000</v>
      </c>
    </row>
    <row r="20" spans="1:56" ht="21" customHeight="1" x14ac:dyDescent="0.25">
      <c r="N20" s="33"/>
      <c r="P20" s="33"/>
      <c r="Q20" s="33"/>
      <c r="R20" s="33"/>
      <c r="S20" s="33"/>
      <c r="U20" s="33"/>
      <c r="V20" s="33"/>
      <c r="W20" s="33"/>
      <c r="X20" s="33"/>
      <c r="Y20" s="33"/>
      <c r="AB20" s="33"/>
      <c r="AC20" s="33"/>
      <c r="AD20" s="33"/>
      <c r="AF20" s="33"/>
      <c r="AG20" s="33"/>
      <c r="AI20" s="33"/>
      <c r="AJ20" s="33"/>
      <c r="AK20" s="33"/>
      <c r="AL20" s="33"/>
      <c r="AM20" s="33"/>
      <c r="AN20" s="33"/>
      <c r="AP20" s="33"/>
      <c r="AQ20" s="33"/>
      <c r="AR20" s="33"/>
      <c r="AS20" s="33"/>
      <c r="AT20" s="33"/>
      <c r="AU20" s="33"/>
      <c r="BB20" s="37"/>
    </row>
    <row r="21" spans="1:56" ht="21" customHeight="1" x14ac:dyDescent="0.25">
      <c r="H21" s="221"/>
      <c r="I21" s="221"/>
      <c r="J21" s="221"/>
      <c r="K21" s="221"/>
      <c r="N21" s="33"/>
      <c r="Q21" s="33"/>
      <c r="R21" s="33"/>
      <c r="S21" s="33"/>
      <c r="U21" s="33"/>
      <c r="AB21" s="33"/>
      <c r="AD21" s="33"/>
      <c r="AF21" s="33"/>
      <c r="AG21" s="37"/>
      <c r="AI21" s="33"/>
      <c r="AK21" s="33"/>
      <c r="AL21" s="15"/>
      <c r="AN21" s="33"/>
      <c r="AP21" s="33"/>
      <c r="AQ21" s="33"/>
      <c r="AR21" s="33"/>
      <c r="AS21" s="33"/>
      <c r="AT21" s="33"/>
    </row>
    <row r="22" spans="1:56" ht="21" customHeight="1" x14ac:dyDescent="0.25">
      <c r="B22" s="15"/>
      <c r="J22" s="221"/>
      <c r="K22" s="221"/>
      <c r="P22" s="33"/>
      <c r="U22" s="33"/>
      <c r="Y22" s="33"/>
      <c r="AB22" s="33"/>
      <c r="AC22" s="33"/>
      <c r="AD22" s="33"/>
      <c r="AE22" s="33"/>
      <c r="AF22" s="33"/>
      <c r="AG22" s="37"/>
      <c r="AH22" s="37"/>
      <c r="AI22" s="33"/>
      <c r="AK22" s="33"/>
      <c r="AL22" s="33"/>
      <c r="AM22" s="33"/>
      <c r="AO22" s="37"/>
      <c r="AU22" s="33"/>
    </row>
    <row r="23" spans="1:56" ht="21" customHeight="1" x14ac:dyDescent="0.25">
      <c r="I23" s="221"/>
      <c r="R23" s="37"/>
      <c r="V23" s="33"/>
      <c r="W23" s="33"/>
      <c r="X23" s="33"/>
      <c r="Y23" s="33"/>
      <c r="AA23" s="33"/>
      <c r="AB23" s="33"/>
      <c r="AD23" s="33"/>
      <c r="AG23" s="33"/>
      <c r="AI23" s="33"/>
      <c r="AK23" s="33"/>
      <c r="AM23" s="33"/>
      <c r="AO23" s="37"/>
      <c r="AP23" s="33"/>
      <c r="AQ23" s="33"/>
      <c r="AR23" s="33"/>
      <c r="AT23" s="33"/>
    </row>
    <row r="24" spans="1:56" ht="21" customHeight="1" x14ac:dyDescent="0.25">
      <c r="L24" s="221"/>
      <c r="U24" s="33"/>
      <c r="Y24" s="33"/>
      <c r="AB24" s="33"/>
      <c r="AD24" s="37"/>
      <c r="AG24" s="33"/>
      <c r="AI24" s="33"/>
      <c r="AJ24" s="33"/>
      <c r="AM24" s="57"/>
      <c r="AN24" s="33"/>
      <c r="AR24" s="33"/>
      <c r="AS24" s="33"/>
    </row>
    <row r="25" spans="1:56" ht="21" customHeight="1" x14ac:dyDescent="0.25">
      <c r="Z25" s="33"/>
      <c r="AC25" s="37"/>
      <c r="AE25" s="37"/>
      <c r="AF25" s="33"/>
      <c r="AG25" s="33"/>
      <c r="AI25" s="33"/>
      <c r="AJ25" s="33"/>
      <c r="AN25" s="33"/>
      <c r="AQ25" s="33"/>
    </row>
    <row r="26" spans="1:56" ht="21" customHeight="1" x14ac:dyDescent="0.25">
      <c r="AB26" s="33"/>
      <c r="AF26" s="33"/>
      <c r="AL26" s="33"/>
      <c r="AM26" s="33"/>
    </row>
    <row r="27" spans="1:56" ht="21" customHeight="1" x14ac:dyDescent="0.25">
      <c r="Q27" s="33"/>
      <c r="AB27" s="33"/>
      <c r="AF27" s="37"/>
      <c r="AJ27" s="33"/>
      <c r="AK27" s="33"/>
      <c r="AL27" s="33"/>
      <c r="AO27" s="33"/>
      <c r="AQ27" s="33"/>
      <c r="AR27" s="33"/>
    </row>
    <row r="28" spans="1:56" ht="21" customHeight="1" x14ac:dyDescent="0.25">
      <c r="AO28" s="33"/>
      <c r="AP28" s="33"/>
      <c r="AS28" s="33"/>
    </row>
    <row r="29" spans="1:56" ht="21" customHeight="1" x14ac:dyDescent="0.25">
      <c r="U29" s="33"/>
      <c r="V29" s="33"/>
      <c r="AD29" s="33"/>
      <c r="AF29" s="15"/>
      <c r="AI29" s="33"/>
      <c r="AJ29" s="33"/>
    </row>
    <row r="30" spans="1:56" ht="21" customHeight="1" x14ac:dyDescent="0.25">
      <c r="AC30" s="33"/>
      <c r="AD30" s="33"/>
      <c r="AE30" s="33"/>
      <c r="AF30" s="15"/>
    </row>
    <row r="31" spans="1:56" ht="21" customHeight="1" x14ac:dyDescent="0.25">
      <c r="AE31" s="33"/>
      <c r="AI31" s="33"/>
      <c r="AJ31" s="33"/>
      <c r="AK31" s="33"/>
      <c r="AL31" s="33"/>
      <c r="AM31" s="33"/>
      <c r="AN31" s="33"/>
    </row>
    <row r="32" spans="1:56" ht="21" customHeight="1" x14ac:dyDescent="0.25">
      <c r="AF32" s="33"/>
    </row>
    <row r="33" spans="21:44" ht="21" customHeight="1" x14ac:dyDescent="0.25">
      <c r="AF33" s="33"/>
      <c r="AJ33" s="33"/>
    </row>
    <row r="36" spans="21:44" ht="21" customHeight="1" x14ac:dyDescent="0.25">
      <c r="AR36" s="33"/>
    </row>
    <row r="37" spans="21:44" ht="21" customHeight="1" x14ac:dyDescent="0.25">
      <c r="AJ37" s="33"/>
    </row>
    <row r="39" spans="21:44" ht="21" customHeight="1" x14ac:dyDescent="0.25">
      <c r="AI39" s="33"/>
    </row>
    <row r="41" spans="21:44" ht="21" customHeight="1" x14ac:dyDescent="0.25">
      <c r="U41" s="11">
        <f>SUM(U22:U40)</f>
        <v>0</v>
      </c>
    </row>
  </sheetData>
  <mergeCells count="40">
    <mergeCell ref="AW6:AY6"/>
    <mergeCell ref="AZ6:BA6"/>
    <mergeCell ref="BB6:BB7"/>
    <mergeCell ref="BC6:BC7"/>
    <mergeCell ref="AX4:BD5"/>
    <mergeCell ref="BD6:BD7"/>
    <mergeCell ref="AI6:AK6"/>
    <mergeCell ref="AL6:AM6"/>
    <mergeCell ref="AN6:AN7"/>
    <mergeCell ref="AG6:AG7"/>
    <mergeCell ref="AH6:AH7"/>
    <mergeCell ref="AO6:AO7"/>
    <mergeCell ref="AP4:AW5"/>
    <mergeCell ref="A6:A7"/>
    <mergeCell ref="B6:B7"/>
    <mergeCell ref="N6:P6"/>
    <mergeCell ref="Q6:R6"/>
    <mergeCell ref="S6:S7"/>
    <mergeCell ref="AI4:AO5"/>
    <mergeCell ref="AV6:AV7"/>
    <mergeCell ref="AE6:AF6"/>
    <mergeCell ref="AP6:AR6"/>
    <mergeCell ref="AS6:AT6"/>
    <mergeCell ref="AU6:AU7"/>
    <mergeCell ref="T6:T7"/>
    <mergeCell ref="U6:W6"/>
    <mergeCell ref="X6:Y6"/>
    <mergeCell ref="A1:B1"/>
    <mergeCell ref="N4:T5"/>
    <mergeCell ref="U4:AA5"/>
    <mergeCell ref="AB4:AH5"/>
    <mergeCell ref="A19:B19"/>
    <mergeCell ref="Z6:Z7"/>
    <mergeCell ref="AA6:AA7"/>
    <mergeCell ref="AB6:AD6"/>
    <mergeCell ref="G6:I6"/>
    <mergeCell ref="J6:K6"/>
    <mergeCell ref="L6:L7"/>
    <mergeCell ref="M6:M7"/>
    <mergeCell ref="G4:M5"/>
  </mergeCells>
  <pageMargins left="0.70866141732283472" right="0.70866141732283472" top="0.74803149606299213" bottom="0.74803149606299213" header="0.31496062992125984" footer="0.31496062992125984"/>
  <pageSetup paperSize="9" scale="15" orientation="landscape" r:id="rId1"/>
  <headerFooter>
    <oddHeader>&amp;C&amp;"Arial,Gras"&amp;14TABLEAU MATRICIEL CROISE DE CLASSIFICATION FONCTIONNELLE ET ECONOMIQUE 
DU PROJET DE LOI DE FINANCES 2019 &amp;"-,Normal"&amp;11
&amp;"Arial,Italique"&amp;12(en milliers de FCFA)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Classif Prog-Admin-Eco</vt:lpstr>
      <vt:lpstr>Classif Fonctionnelle</vt:lpstr>
      <vt:lpstr>'Classif Fonctionnelle'!Impression_des_titres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hp</cp:lastModifiedBy>
  <cp:lastPrinted>2024-10-24T15:51:13Z</cp:lastPrinted>
  <dcterms:created xsi:type="dcterms:W3CDTF">2018-12-01T18:50:14Z</dcterms:created>
  <dcterms:modified xsi:type="dcterms:W3CDTF">2026-02-06T07:58:10Z</dcterms:modified>
</cp:coreProperties>
</file>